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charts/chart4.xml" ContentType="application/vnd.openxmlformats-officedocument.drawingml.chart+xml"/>
  <Override PartName="/xl/activeX/activeX5.xml" ContentType="application/vnd.ms-office.activeX+xml"/>
  <Override PartName="/xl/activeX/activeX12.bin" ContentType="application/vnd.ms-office.activeX"/>
  <Override PartName="/xl/charts/chart2.xml" ContentType="application/vnd.openxmlformats-officedocument.drawingml.chart+xml"/>
  <Override PartName="/xl/activeX/activeX17.xml" ContentType="application/vnd.ms-office.activeX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activeX/activeX10.bin" ContentType="application/vnd.ms-office.activeX"/>
  <Override PartName="/xl/drawings/drawing3.xml" ContentType="application/vnd.openxmlformats-officedocument.drawing+xml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Default Extension="png" ContentType="image/png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6.xml" ContentType="application/vnd.ms-office.activeX+xml"/>
  <Default Extension="emf" ContentType="image/x-emf"/>
  <Override PartName="/xl/activeX/activeX11.bin" ContentType="application/vnd.ms-office.activeX"/>
  <Override PartName="/xl/activeX/activeX18.xml" ContentType="application/vnd.ms-office.activeX+xml"/>
  <Override PartName="/xl/charts/chart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28515" windowHeight="12585"/>
  </bookViews>
  <sheets>
    <sheet name="U52_2013" sheetId="8" r:id="rId1"/>
    <sheet name="6 cordons" sheetId="9" r:id="rId2"/>
    <sheet name="Symétrie" sheetId="10" r:id="rId3"/>
    <sheet name="Réflexion" sheetId="3" r:id="rId4"/>
  </sheets>
  <definedNames>
    <definedName name="_xlnm.Print_Area" localSheetId="1">'6 cordons'!$A$2:$U$47</definedName>
    <definedName name="_xlnm.Print_Area" localSheetId="2">Symétrie!$A$2:$U$47</definedName>
    <definedName name="_xlnm.Print_Area" localSheetId="0">U52_2013!$A$2:$U$47</definedName>
  </definedNames>
  <calcPr calcId="125725"/>
</workbook>
</file>

<file path=xl/calcChain.xml><?xml version="1.0" encoding="utf-8"?>
<calcChain xmlns="http://schemas.openxmlformats.org/spreadsheetml/2006/main">
  <c r="R14" i="10"/>
  <c r="R13"/>
  <c r="P13"/>
  <c r="M13"/>
  <c r="G13"/>
  <c r="R12"/>
  <c r="R11"/>
  <c r="P11"/>
  <c r="M11"/>
  <c r="G11"/>
  <c r="R10"/>
  <c r="R9"/>
  <c r="P9"/>
  <c r="M9"/>
  <c r="G9"/>
  <c r="R8"/>
  <c r="R7"/>
  <c r="P7"/>
  <c r="M7"/>
  <c r="G7"/>
  <c r="R6"/>
  <c r="R5"/>
  <c r="P5"/>
  <c r="M5"/>
  <c r="G5"/>
  <c r="R4"/>
  <c r="R3"/>
  <c r="P3"/>
  <c r="M3"/>
  <c r="G3"/>
  <c r="P13" i="9"/>
  <c r="K14"/>
  <c r="P11"/>
  <c r="L11"/>
  <c r="P9"/>
  <c r="P5"/>
  <c r="P3"/>
  <c r="L4"/>
  <c r="P7"/>
  <c r="K11"/>
  <c r="R14"/>
  <c r="R13"/>
  <c r="M13"/>
  <c r="G13"/>
  <c r="R12"/>
  <c r="R11"/>
  <c r="M11"/>
  <c r="G11"/>
  <c r="K12"/>
  <c r="R10"/>
  <c r="R9"/>
  <c r="M9"/>
  <c r="G9"/>
  <c r="R8"/>
  <c r="R7"/>
  <c r="M7"/>
  <c r="G7"/>
  <c r="R6"/>
  <c r="R5"/>
  <c r="M5"/>
  <c r="G5"/>
  <c r="K5"/>
  <c r="R4"/>
  <c r="R3"/>
  <c r="M3"/>
  <c r="G3"/>
  <c r="K13" i="8"/>
  <c r="P13"/>
  <c r="P11"/>
  <c r="P9"/>
  <c r="P7"/>
  <c r="P5"/>
  <c r="P3"/>
  <c r="R3"/>
  <c r="R4"/>
  <c r="M3"/>
  <c r="G3"/>
  <c r="R7"/>
  <c r="R14"/>
  <c r="R13"/>
  <c r="M13"/>
  <c r="G13"/>
  <c r="K14"/>
  <c r="R12"/>
  <c r="R11"/>
  <c r="M11"/>
  <c r="G11"/>
  <c r="K12"/>
  <c r="R9"/>
  <c r="I2" i="3"/>
  <c r="F12"/>
  <c r="F10"/>
  <c r="F8"/>
  <c r="F6"/>
  <c r="I13"/>
  <c r="I12"/>
  <c r="I11"/>
  <c r="I10"/>
  <c r="I9"/>
  <c r="I8"/>
  <c r="I7"/>
  <c r="I6"/>
  <c r="I5"/>
  <c r="I4"/>
  <c r="F4"/>
  <c r="I3"/>
  <c r="F2"/>
  <c r="L14" i="8"/>
  <c r="L12"/>
  <c r="K11"/>
  <c r="T17"/>
  <c r="L13"/>
  <c r="L11"/>
  <c r="L12" i="9"/>
  <c r="K9"/>
  <c r="K11" i="10"/>
  <c r="K10"/>
  <c r="K9"/>
  <c r="L14"/>
  <c r="K13"/>
  <c r="K14"/>
  <c r="L13"/>
  <c r="K4"/>
  <c r="T3"/>
  <c r="L3"/>
  <c r="U4"/>
  <c r="E16"/>
  <c r="U3"/>
  <c r="L4"/>
  <c r="K3"/>
  <c r="K6"/>
  <c r="L5"/>
  <c r="L6"/>
  <c r="K5"/>
  <c r="L8"/>
  <c r="K7"/>
  <c r="K8"/>
  <c r="L7"/>
  <c r="L12"/>
  <c r="L10"/>
  <c r="L11"/>
  <c r="K12"/>
  <c r="L9"/>
  <c r="K13" i="9"/>
  <c r="L13"/>
  <c r="L14"/>
  <c r="K10"/>
  <c r="L10"/>
  <c r="L9"/>
  <c r="K6"/>
  <c r="L6"/>
  <c r="L5"/>
  <c r="K4"/>
  <c r="L3"/>
  <c r="K3"/>
  <c r="L7"/>
  <c r="K8"/>
  <c r="K7"/>
  <c r="L8"/>
  <c r="K3" i="8"/>
  <c r="L3"/>
  <c r="L4"/>
  <c r="K4"/>
  <c r="U4" i="9"/>
  <c r="E16"/>
  <c r="T3"/>
  <c r="U3"/>
  <c r="R10" i="8"/>
  <c r="M9"/>
  <c r="G9"/>
  <c r="R5"/>
  <c r="R6"/>
  <c r="M5"/>
  <c r="G5"/>
  <c r="K2" i="3"/>
  <c r="L3"/>
  <c r="L2"/>
  <c r="L10" i="8"/>
  <c r="K10"/>
  <c r="L9"/>
  <c r="K9"/>
  <c r="L6"/>
  <c r="K6"/>
  <c r="L5"/>
  <c r="K5"/>
  <c r="M7"/>
  <c r="G7"/>
  <c r="K7"/>
  <c r="R8"/>
  <c r="U3"/>
  <c r="K8"/>
  <c r="L7"/>
  <c r="T3"/>
  <c r="L8"/>
  <c r="U4"/>
  <c r="E16"/>
</calcChain>
</file>

<file path=xl/sharedStrings.xml><?xml version="1.0" encoding="utf-8"?>
<sst xmlns="http://schemas.openxmlformats.org/spreadsheetml/2006/main" count="253" uniqueCount="63">
  <si>
    <t>Longueur cordon</t>
  </si>
  <si>
    <t>X1cdr</t>
  </si>
  <si>
    <t>X2cdr</t>
  </si>
  <si>
    <t>xo1</t>
  </si>
  <si>
    <t>xe1</t>
  </si>
  <si>
    <t>yo1</t>
  </si>
  <si>
    <t>ye2</t>
  </si>
  <si>
    <t>xo2</t>
  </si>
  <si>
    <t>xe2</t>
  </si>
  <si>
    <t>yo2</t>
  </si>
  <si>
    <t>ye3</t>
  </si>
  <si>
    <t>xo3</t>
  </si>
  <si>
    <t>xe3</t>
  </si>
  <si>
    <t>yo3</t>
  </si>
  <si>
    <t>ye4</t>
  </si>
  <si>
    <t>xo4</t>
  </si>
  <si>
    <t>xe4</t>
  </si>
  <si>
    <t>yo4</t>
  </si>
  <si>
    <t>ye5</t>
  </si>
  <si>
    <t>xo5</t>
  </si>
  <si>
    <t>xe5</t>
  </si>
  <si>
    <t>yo5</t>
  </si>
  <si>
    <t>ye6</t>
  </si>
  <si>
    <t>xo6</t>
  </si>
  <si>
    <t>xe6</t>
  </si>
  <si>
    <t>yo6</t>
  </si>
  <si>
    <t>cordon</t>
  </si>
  <si>
    <t>Y1cdr</t>
  </si>
  <si>
    <t>Y2cdr</t>
  </si>
  <si>
    <t>X3cdr</t>
  </si>
  <si>
    <t>Y3cdr</t>
  </si>
  <si>
    <t>X4cdr</t>
  </si>
  <si>
    <t>Y4cdr</t>
  </si>
  <si>
    <t>X5cdr</t>
  </si>
  <si>
    <t>Y5cdr</t>
  </si>
  <si>
    <t>X6cdr</t>
  </si>
  <si>
    <t>Y6cdr</t>
  </si>
  <si>
    <r>
      <rPr>
        <sz val="11"/>
        <color indexed="8"/>
        <rFont val="Symbol"/>
        <family val="1"/>
        <charset val="2"/>
      </rPr>
      <t>SA</t>
    </r>
    <r>
      <rPr>
        <vertAlign val="subscript"/>
        <sz val="11"/>
        <color indexed="8"/>
        <rFont val="Arial"/>
        <family val="2"/>
      </rPr>
      <t>i</t>
    </r>
    <r>
      <rPr>
        <sz val="11"/>
        <color theme="1"/>
        <rFont val="Calibri"/>
        <family val="2"/>
        <scheme val="minor"/>
      </rPr>
      <t>X</t>
    </r>
    <r>
      <rPr>
        <vertAlign val="subscript"/>
        <sz val="11"/>
        <color indexed="8"/>
        <rFont val="Calibri"/>
        <family val="2"/>
      </rPr>
      <t>i</t>
    </r>
    <r>
      <rPr>
        <sz val="11"/>
        <color theme="1"/>
        <rFont val="Calibri"/>
        <family val="2"/>
        <scheme val="minor"/>
      </rPr>
      <t>cdr/</t>
    </r>
    <r>
      <rPr>
        <sz val="11"/>
        <color indexed="8"/>
        <rFont val="Symbol"/>
        <family val="1"/>
        <charset val="2"/>
      </rPr>
      <t>SA</t>
    </r>
    <r>
      <rPr>
        <vertAlign val="subscript"/>
        <sz val="11"/>
        <color indexed="8"/>
        <rFont val="Arial"/>
        <family val="2"/>
      </rPr>
      <t>i</t>
    </r>
  </si>
  <si>
    <r>
      <rPr>
        <sz val="11"/>
        <color indexed="8"/>
        <rFont val="Symbol"/>
        <family val="1"/>
        <charset val="2"/>
      </rPr>
      <t>SA</t>
    </r>
    <r>
      <rPr>
        <vertAlign val="subscript"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Y</t>
    </r>
    <r>
      <rPr>
        <vertAlign val="subscript"/>
        <sz val="11"/>
        <color indexed="8"/>
        <rFont val="Calibri"/>
        <family val="2"/>
      </rPr>
      <t>i</t>
    </r>
    <r>
      <rPr>
        <sz val="11"/>
        <color theme="1"/>
        <rFont val="Calibri"/>
        <family val="2"/>
        <scheme val="minor"/>
      </rPr>
      <t>cdr/</t>
    </r>
    <r>
      <rPr>
        <sz val="11"/>
        <color indexed="8"/>
        <rFont val="Symbol"/>
        <family val="1"/>
        <charset val="2"/>
      </rPr>
      <t>SA</t>
    </r>
    <r>
      <rPr>
        <vertAlign val="subscript"/>
        <sz val="11"/>
        <color indexed="8"/>
        <rFont val="Arial"/>
        <family val="2"/>
      </rPr>
      <t>i</t>
    </r>
  </si>
  <si>
    <t>coord cdr</t>
  </si>
  <si>
    <t>cdr général</t>
  </si>
  <si>
    <t>origine</t>
  </si>
  <si>
    <t>extrémité</t>
  </si>
  <si>
    <t>gorge</t>
  </si>
  <si>
    <t>a</t>
  </si>
  <si>
    <t>%L cordon var</t>
  </si>
  <si>
    <t>orig</t>
  </si>
  <si>
    <t>extr</t>
  </si>
  <si>
    <t>angle</t>
  </si>
  <si>
    <t>mm</t>
  </si>
  <si>
    <r>
      <t xml:space="preserve">coord. </t>
    </r>
    <r>
      <rPr>
        <b/>
        <sz val="9"/>
        <color indexed="8"/>
        <rFont val="Arial"/>
        <family val="2"/>
      </rPr>
      <t>origine</t>
    </r>
  </si>
  <si>
    <r>
      <t>coord.</t>
    </r>
    <r>
      <rPr>
        <b/>
        <sz val="9"/>
        <color indexed="8"/>
        <rFont val="Arial"/>
        <family val="2"/>
      </rPr>
      <t>extrémité</t>
    </r>
  </si>
  <si>
    <r>
      <t>SA</t>
    </r>
    <r>
      <rPr>
        <vertAlign val="subscript"/>
        <sz val="9"/>
        <color indexed="8"/>
        <rFont val="Arial"/>
        <family val="2"/>
      </rPr>
      <t>i</t>
    </r>
    <r>
      <rPr>
        <sz val="9"/>
        <color indexed="8"/>
        <rFont val="Arial"/>
        <family val="2"/>
      </rPr>
      <t>X</t>
    </r>
    <r>
      <rPr>
        <vertAlign val="subscript"/>
        <sz val="9"/>
        <color indexed="8"/>
        <rFont val="Arial"/>
        <family val="2"/>
      </rPr>
      <t>i</t>
    </r>
    <r>
      <rPr>
        <sz val="9"/>
        <color indexed="8"/>
        <rFont val="Arial"/>
        <family val="2"/>
      </rPr>
      <t>cdr/SA</t>
    </r>
    <r>
      <rPr>
        <vertAlign val="subscript"/>
        <sz val="9"/>
        <color indexed="8"/>
        <rFont val="Arial"/>
        <family val="2"/>
      </rPr>
      <t>i</t>
    </r>
  </si>
  <si>
    <r>
      <t>SA</t>
    </r>
    <r>
      <rPr>
        <vertAlign val="subscript"/>
        <sz val="9"/>
        <color indexed="8"/>
        <rFont val="Arial"/>
        <family val="2"/>
      </rPr>
      <t>i</t>
    </r>
    <r>
      <rPr>
        <sz val="9"/>
        <color indexed="8"/>
        <rFont val="Arial"/>
        <family val="2"/>
      </rPr>
      <t>Y</t>
    </r>
    <r>
      <rPr>
        <vertAlign val="subscript"/>
        <sz val="9"/>
        <color indexed="8"/>
        <rFont val="Arial"/>
        <family val="2"/>
      </rPr>
      <t>i</t>
    </r>
    <r>
      <rPr>
        <sz val="9"/>
        <color indexed="8"/>
        <rFont val="Arial"/>
        <family val="2"/>
      </rPr>
      <t>cdr/SA</t>
    </r>
    <r>
      <rPr>
        <vertAlign val="subscript"/>
        <sz val="9"/>
        <color indexed="8"/>
        <rFont val="Arial"/>
        <family val="2"/>
      </rPr>
      <t>i</t>
    </r>
  </si>
  <si>
    <t>Longueur cordon (mm)</t>
  </si>
  <si>
    <t>Ajustez la longueur des cordons</t>
  </si>
  <si>
    <t xml:space="preserve">Excentrement   </t>
  </si>
  <si>
    <t/>
  </si>
  <si>
    <t>Coordonnées du contour du gousset soudé (repère: point d'épure et axe du tirant)</t>
  </si>
  <si>
    <t>Þ</t>
  </si>
  <si>
    <t xml:space="preserve"> schéma coté</t>
  </si>
  <si>
    <t>en d°</t>
  </si>
  <si>
    <t>a=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</si>
</sst>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Symbol"/>
      <family val="1"/>
      <charset val="2"/>
    </font>
    <font>
      <vertAlign val="subscript"/>
      <sz val="11"/>
      <color indexed="8"/>
      <name val="Arial"/>
      <family val="2"/>
    </font>
    <font>
      <vertAlign val="subscript"/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vertAlign val="subscript"/>
      <sz val="9"/>
      <color indexed="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9"/>
      <color rgb="FF002060"/>
      <name val="Arial"/>
      <family val="2"/>
    </font>
    <font>
      <b/>
      <sz val="12"/>
      <color rgb="FF0070C0"/>
      <name val="Arial"/>
      <family val="2"/>
    </font>
    <font>
      <sz val="18"/>
      <color rgb="FF0070C0"/>
      <name val="Wingdings"/>
      <charset val="2"/>
    </font>
    <font>
      <b/>
      <sz val="11"/>
      <color rgb="FF0070C0"/>
      <name val="Calibri"/>
      <family val="2"/>
      <scheme val="minor"/>
    </font>
    <font>
      <sz val="18"/>
      <color theme="1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9" fillId="3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1" fontId="0" fillId="0" borderId="2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0" fontId="10" fillId="0" borderId="0" xfId="0" applyFont="1" applyAlignment="1">
      <alignment vertical="center" wrapText="1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</xf>
    <xf numFmtId="0" fontId="11" fillId="9" borderId="9" xfId="0" applyFont="1" applyFill="1" applyBorder="1" applyAlignment="1" applyProtection="1">
      <alignment vertical="center" wrapText="1"/>
    </xf>
    <xf numFmtId="164" fontId="11" fillId="9" borderId="9" xfId="0" applyNumberFormat="1" applyFont="1" applyFill="1" applyBorder="1" applyAlignment="1" applyProtection="1">
      <alignment vertical="center" wrapText="1"/>
    </xf>
    <xf numFmtId="0" fontId="11" fillId="9" borderId="10" xfId="0" applyFont="1" applyFill="1" applyBorder="1" applyAlignment="1" applyProtection="1">
      <alignment vertical="center" wrapText="1"/>
    </xf>
    <xf numFmtId="0" fontId="12" fillId="9" borderId="11" xfId="0" applyFont="1" applyFill="1" applyBorder="1" applyAlignment="1" applyProtection="1">
      <alignment horizontal="center" vertical="center"/>
    </xf>
    <xf numFmtId="1" fontId="11" fillId="9" borderId="0" xfId="0" applyNumberFormat="1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 wrapText="1"/>
    </xf>
    <xf numFmtId="1" fontId="11" fillId="9" borderId="0" xfId="0" applyNumberFormat="1" applyFont="1" applyFill="1" applyBorder="1" applyAlignment="1" applyProtection="1">
      <alignment horizontal="center" vertical="center" wrapText="1"/>
    </xf>
    <xf numFmtId="1" fontId="11" fillId="9" borderId="12" xfId="0" applyNumberFormat="1" applyFont="1" applyFill="1" applyBorder="1" applyAlignment="1" applyProtection="1">
      <alignment horizontal="center" vertical="center"/>
    </xf>
    <xf numFmtId="0" fontId="11" fillId="9" borderId="11" xfId="0" applyFont="1" applyFill="1" applyBorder="1" applyAlignment="1" applyProtection="1">
      <alignment horizontal="center" vertical="center"/>
    </xf>
    <xf numFmtId="0" fontId="11" fillId="9" borderId="0" xfId="0" applyFont="1" applyFill="1" applyBorder="1" applyProtection="1"/>
    <xf numFmtId="0" fontId="11" fillId="9" borderId="12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right"/>
    </xf>
    <xf numFmtId="0" fontId="11" fillId="9" borderId="0" xfId="0" applyFont="1" applyFill="1" applyBorder="1" applyAlignment="1" applyProtection="1">
      <alignment horizontal="left" vertical="center"/>
    </xf>
    <xf numFmtId="0" fontId="11" fillId="9" borderId="13" xfId="0" applyFont="1" applyFill="1" applyBorder="1" applyAlignment="1" applyProtection="1">
      <alignment horizontal="center" vertical="center"/>
    </xf>
    <xf numFmtId="1" fontId="11" fillId="9" borderId="14" xfId="0" applyNumberFormat="1" applyFont="1" applyFill="1" applyBorder="1" applyAlignment="1" applyProtection="1">
      <alignment horizontal="center" vertical="center"/>
    </xf>
    <xf numFmtId="0" fontId="11" fillId="9" borderId="14" xfId="0" applyFont="1" applyFill="1" applyBorder="1" applyAlignment="1" applyProtection="1">
      <alignment horizontal="center" vertical="center"/>
    </xf>
    <xf numFmtId="0" fontId="11" fillId="9" borderId="14" xfId="0" applyFont="1" applyFill="1" applyBorder="1" applyProtection="1"/>
    <xf numFmtId="0" fontId="11" fillId="9" borderId="15" xfId="0" applyFont="1" applyFill="1" applyBorder="1" applyAlignment="1" applyProtection="1">
      <alignment horizontal="center" vertical="center"/>
    </xf>
    <xf numFmtId="0" fontId="11" fillId="9" borderId="0" xfId="0" applyFont="1" applyFill="1" applyAlignment="1" applyProtection="1">
      <alignment horizontal="center" vertical="center" wrapText="1"/>
    </xf>
    <xf numFmtId="1" fontId="12" fillId="9" borderId="0" xfId="0" applyNumberFormat="1" applyFont="1" applyFill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0" fillId="0" borderId="0" xfId="0" applyProtection="1"/>
    <xf numFmtId="1" fontId="11" fillId="9" borderId="0" xfId="0" applyNumberFormat="1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5" fillId="5" borderId="4" xfId="0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16" fillId="5" borderId="3" xfId="0" applyFont="1" applyFill="1" applyBorder="1" applyAlignment="1" applyProtection="1">
      <alignment horizontal="center" vertical="center"/>
    </xf>
    <xf numFmtId="0" fontId="14" fillId="7" borderId="4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5" fillId="8" borderId="4" xfId="0" applyFont="1" applyFill="1" applyBorder="1" applyAlignment="1" applyProtection="1">
      <alignment horizontal="center" vertical="center"/>
    </xf>
    <xf numFmtId="0" fontId="16" fillId="8" borderId="2" xfId="0" applyFont="1" applyFill="1" applyBorder="1" applyAlignment="1" applyProtection="1">
      <alignment horizontal="center" vertical="center"/>
    </xf>
    <xf numFmtId="0" fontId="11" fillId="8" borderId="1" xfId="0" applyFont="1" applyFill="1" applyBorder="1" applyAlignment="1" applyProtection="1">
      <alignment horizontal="center" vertical="center"/>
    </xf>
    <xf numFmtId="0" fontId="16" fillId="8" borderId="3" xfId="0" applyFont="1" applyFill="1" applyBorder="1" applyAlignment="1" applyProtection="1">
      <alignment horizontal="center" vertical="center"/>
    </xf>
    <xf numFmtId="0" fontId="15" fillId="4" borderId="4" xfId="0" applyFont="1" applyFill="1" applyBorder="1" applyAlignment="1" applyProtection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5" fillId="6" borderId="4" xfId="0" applyFont="1" applyFill="1" applyBorder="1" applyAlignment="1" applyProtection="1">
      <alignment horizontal="center" vertical="center"/>
    </xf>
    <xf numFmtId="0" fontId="16" fillId="6" borderId="2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16" fillId="6" borderId="3" xfId="0" applyFont="1" applyFill="1" applyBorder="1" applyAlignment="1" applyProtection="1">
      <alignment horizontal="center" vertical="center"/>
    </xf>
    <xf numFmtId="1" fontId="13" fillId="0" borderId="0" xfId="0" applyNumberFormat="1" applyFont="1" applyBorder="1" applyAlignment="1" applyProtection="1">
      <alignment horizontal="center" vertical="center"/>
    </xf>
    <xf numFmtId="0" fontId="13" fillId="10" borderId="0" xfId="0" applyFont="1" applyFill="1" applyProtection="1"/>
    <xf numFmtId="0" fontId="17" fillId="10" borderId="0" xfId="0" applyFont="1" applyFill="1" applyBorder="1" applyAlignment="1" applyProtection="1">
      <alignment horizontal="right" vertical="center"/>
    </xf>
    <xf numFmtId="0" fontId="11" fillId="11" borderId="2" xfId="0" applyFont="1" applyFill="1" applyBorder="1" applyAlignment="1" applyProtection="1">
      <alignment horizontal="center" vertical="center"/>
      <protection locked="0"/>
    </xf>
    <xf numFmtId="0" fontId="11" fillId="11" borderId="3" xfId="0" applyFont="1" applyFill="1" applyBorder="1" applyAlignment="1" applyProtection="1">
      <alignment horizontal="center" vertical="center"/>
      <protection locked="0"/>
    </xf>
    <xf numFmtId="0" fontId="8" fillId="11" borderId="2" xfId="0" applyFont="1" applyFill="1" applyBorder="1" applyAlignment="1" applyProtection="1">
      <alignment horizontal="center" vertical="center"/>
      <protection locked="0"/>
    </xf>
    <xf numFmtId="0" fontId="8" fillId="11" borderId="3" xfId="0" applyFont="1" applyFill="1" applyBorder="1" applyAlignment="1" applyProtection="1">
      <alignment horizontal="center" vertical="center"/>
      <protection locked="0"/>
    </xf>
    <xf numFmtId="1" fontId="18" fillId="0" borderId="23" xfId="0" applyNumberFormat="1" applyFont="1" applyBorder="1" applyAlignment="1" applyProtection="1">
      <alignment horizontal="left" vertical="center"/>
    </xf>
    <xf numFmtId="1" fontId="18" fillId="0" borderId="24" xfId="0" applyNumberFormat="1" applyFont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horizontal="center" vertical="center"/>
    </xf>
    <xf numFmtId="1" fontId="11" fillId="9" borderId="3" xfId="0" applyNumberFormat="1" applyFont="1" applyFill="1" applyBorder="1" applyAlignment="1" applyProtection="1">
      <alignment horizontal="center" vertical="center"/>
    </xf>
    <xf numFmtId="0" fontId="19" fillId="9" borderId="0" xfId="0" applyFont="1" applyFill="1" applyBorder="1" applyAlignment="1" applyProtection="1">
      <alignment horizontal="center" vertical="center" wrapText="1"/>
    </xf>
    <xf numFmtId="0" fontId="12" fillId="9" borderId="0" xfId="0" applyFont="1" applyFill="1" applyAlignment="1" applyProtection="1">
      <alignment horizontal="center" vertical="center" wrapText="1"/>
    </xf>
    <xf numFmtId="0" fontId="10" fillId="9" borderId="0" xfId="0" applyFont="1" applyFill="1" applyAlignment="1" applyProtection="1">
      <alignment vertical="center" wrapText="1"/>
    </xf>
    <xf numFmtId="0" fontId="0" fillId="9" borderId="0" xfId="0" applyFill="1" applyProtection="1"/>
    <xf numFmtId="0" fontId="0" fillId="9" borderId="16" xfId="0" applyFill="1" applyBorder="1" applyProtection="1"/>
    <xf numFmtId="1" fontId="0" fillId="0" borderId="0" xfId="0" applyNumberFormat="1" applyProtection="1"/>
    <xf numFmtId="0" fontId="20" fillId="0" borderId="0" xfId="0" applyFont="1" applyProtection="1"/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 wrapText="1"/>
    </xf>
    <xf numFmtId="1" fontId="13" fillId="0" borderId="0" xfId="0" applyNumberFormat="1" applyFont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right" vertical="center"/>
    </xf>
    <xf numFmtId="0" fontId="11" fillId="9" borderId="14" xfId="0" applyFont="1" applyFill="1" applyBorder="1" applyAlignment="1" applyProtection="1">
      <alignment horizontal="right" vertical="center"/>
    </xf>
    <xf numFmtId="0" fontId="11" fillId="9" borderId="9" xfId="0" applyFont="1" applyFill="1" applyBorder="1" applyAlignment="1" applyProtection="1">
      <alignment horizontal="right" vertical="center" wrapText="1"/>
    </xf>
    <xf numFmtId="1" fontId="11" fillId="9" borderId="9" xfId="0" applyNumberFormat="1" applyFont="1" applyFill="1" applyBorder="1" applyAlignment="1" applyProtection="1">
      <alignment horizontal="left" vertical="center" wrapText="1"/>
    </xf>
    <xf numFmtId="1" fontId="11" fillId="9" borderId="0" xfId="0" applyNumberFormat="1" applyFont="1" applyFill="1" applyBorder="1" applyAlignment="1" applyProtection="1">
      <alignment horizontal="left" vertical="center"/>
    </xf>
    <xf numFmtId="1" fontId="11" fillId="9" borderId="14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2.3166395436558865E-2"/>
          <c:y val="4.0548587264870074E-2"/>
          <c:w val="0.79705403711574463"/>
          <c:h val="0.93628079144091847"/>
        </c:manualLayout>
      </c:layout>
      <c:scatterChart>
        <c:scatterStyle val="lineMarker"/>
        <c:ser>
          <c:idx val="0"/>
          <c:order val="0"/>
          <c:tx>
            <c:v>cordon1</c:v>
          </c:tx>
          <c:spPr>
            <a:ln w="50800"/>
          </c:spPr>
          <c:marker>
            <c:symbol val="none"/>
          </c:marker>
          <c:dLbls>
            <c:dLblPos val="r"/>
            <c:showVal val="1"/>
            <c:showCatName val="1"/>
          </c:dLbls>
          <c:xVal>
            <c:numRef>
              <c:f>(U52_2013!$K$3,U52_2013!$L$3)</c:f>
              <c:numCache>
                <c:formatCode>0</c:formatCode>
                <c:ptCount val="2"/>
                <c:pt idx="0">
                  <c:v>-153</c:v>
                </c:pt>
                <c:pt idx="1">
                  <c:v>0</c:v>
                </c:pt>
              </c:numCache>
            </c:numRef>
          </c:xVal>
          <c:yVal>
            <c:numRef>
              <c:f>(U52_2013!$K$4,U52_2013!$L$4)</c:f>
              <c:numCache>
                <c:formatCode>0</c:formatCode>
                <c:ptCount val="2"/>
                <c:pt idx="0">
                  <c:v>-37</c:v>
                </c:pt>
                <c:pt idx="1">
                  <c:v>163</c:v>
                </c:pt>
              </c:numCache>
            </c:numRef>
          </c:yVal>
        </c:ser>
        <c:ser>
          <c:idx val="1"/>
          <c:order val="1"/>
          <c:tx>
            <c:v>cordon2</c:v>
          </c:tx>
          <c:spPr>
            <a:ln w="50800"/>
          </c:spPr>
          <c:marker>
            <c:symbol val="none"/>
          </c:marker>
          <c:dLbls>
            <c:showVal val="1"/>
            <c:showCatName val="1"/>
          </c:dLbls>
          <c:xVal>
            <c:numRef>
              <c:f>(U52_2013!$K$5,U52_2013!$L$5)</c:f>
              <c:numCache>
                <c:formatCode>0</c:formatCode>
                <c:ptCount val="2"/>
                <c:pt idx="0">
                  <c:v>0</c:v>
                </c:pt>
                <c:pt idx="1">
                  <c:v>365</c:v>
                </c:pt>
              </c:numCache>
            </c:numRef>
          </c:xVal>
          <c:yVal>
            <c:numRef>
              <c:f>(U52_2013!$K$6,U52_2013!$L$6)</c:f>
              <c:numCache>
                <c:formatCode>0</c:formatCode>
                <c:ptCount val="2"/>
                <c:pt idx="0">
                  <c:v>163</c:v>
                </c:pt>
                <c:pt idx="1">
                  <c:v>-136</c:v>
                </c:pt>
              </c:numCache>
            </c:numRef>
          </c:yVal>
        </c:ser>
        <c:ser>
          <c:idx val="2"/>
          <c:order val="2"/>
          <c:tx>
            <c:v>cordon3</c:v>
          </c:tx>
          <c:spPr>
            <a:ln w="50800"/>
          </c:spPr>
          <c:marker>
            <c:symbol val="none"/>
          </c:marker>
          <c:dLbls>
            <c:showVal val="1"/>
            <c:showCatName val="1"/>
          </c:dLbls>
          <c:xVal>
            <c:numRef>
              <c:f>(U52_2013!$K$7,U52_2013!$L$7)</c:f>
              <c:numCache>
                <c:formatCode>0</c:formatCode>
                <c:ptCount val="2"/>
                <c:pt idx="0">
                  <c:v>66</c:v>
                </c:pt>
                <c:pt idx="1">
                  <c:v>365</c:v>
                </c:pt>
              </c:numCache>
            </c:numRef>
          </c:xVal>
          <c:yVal>
            <c:numRef>
              <c:f>(U52_2013!$K$8,U52_2013!$L$8)</c:f>
              <c:numCache>
                <c:formatCode>0</c:formatCode>
                <c:ptCount val="2"/>
                <c:pt idx="0">
                  <c:v>-217</c:v>
                </c:pt>
                <c:pt idx="1">
                  <c:v>-136</c:v>
                </c:pt>
              </c:numCache>
            </c:numRef>
          </c:yVal>
        </c:ser>
        <c:ser>
          <c:idx val="3"/>
          <c:order val="3"/>
          <c:tx>
            <c:v>cordon4</c:v>
          </c:tx>
          <c:spPr>
            <a:ln w="50800"/>
          </c:spPr>
          <c:marker>
            <c:symbol val="none"/>
          </c:marker>
          <c:dLbls>
            <c:showVal val="1"/>
            <c:showCatName val="1"/>
          </c:dLbls>
          <c:xVal>
            <c:numRef>
              <c:f>(U52_2013!$K$9,U52_2013!$L$9)</c:f>
              <c:numCache>
                <c:formatCode>0</c:formatCode>
                <c:ptCount val="2"/>
                <c:pt idx="0">
                  <c:v>-153</c:v>
                </c:pt>
                <c:pt idx="1">
                  <c:v>65.999999999999986</c:v>
                </c:pt>
              </c:numCache>
            </c:numRef>
          </c:xVal>
          <c:yVal>
            <c:numRef>
              <c:f>(U52_2013!$K$10,U52_2013!$L$10)</c:f>
              <c:numCache>
                <c:formatCode>0</c:formatCode>
                <c:ptCount val="2"/>
                <c:pt idx="0">
                  <c:v>-37.000000000000014</c:v>
                </c:pt>
                <c:pt idx="1">
                  <c:v>-217</c:v>
                </c:pt>
              </c:numCache>
            </c:numRef>
          </c:yVal>
        </c:ser>
        <c:ser>
          <c:idx val="4"/>
          <c:order val="4"/>
          <c:tx>
            <c:v>cordon5</c:v>
          </c:tx>
          <c:spPr>
            <a:ln w="508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(U52_2013!$K$11,U52_2013!$L$11)</c:f>
            </c:numRef>
          </c:xVal>
          <c:yVal>
            <c:numRef>
              <c:f>(U52_2013!$K$12,U52_2013!$L$12)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5"/>
          <c:order val="5"/>
          <c:tx>
            <c:v>cordon6</c:v>
          </c:tx>
          <c:spPr>
            <a:ln w="50800"/>
          </c:spPr>
          <c:marker>
            <c:symbol val="none"/>
          </c:marker>
          <c:xVal>
            <c:numRef>
              <c:f>(U52_2013!$K$13,U52_2013!$L$13)</c:f>
            </c:numRef>
          </c:xVal>
          <c:yVal>
            <c:numRef>
              <c:f>(U52_2013!$K$14,U52_2013!$L$14)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ser>
          <c:idx val="6"/>
          <c:order val="6"/>
          <c:tx>
            <c:v>excentrement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showVal val="1"/>
          </c:dLbls>
          <c:xVal>
            <c:numRef>
              <c:f>U52_2013!$T$3:$U$3</c:f>
              <c:numCache>
                <c:formatCode>0</c:formatCode>
                <c:ptCount val="2"/>
                <c:pt idx="0">
                  <c:v>92.088512972022727</c:v>
                </c:pt>
                <c:pt idx="1">
                  <c:v>92.088512972022727</c:v>
                </c:pt>
              </c:numCache>
            </c:numRef>
          </c:xVal>
          <c:yVal>
            <c:numRef>
              <c:f>U52_2013!$T$4:$U$4</c:f>
              <c:numCache>
                <c:formatCode>0</c:formatCode>
                <c:ptCount val="2"/>
                <c:pt idx="0">
                  <c:v>0</c:v>
                </c:pt>
                <c:pt idx="1">
                  <c:v>-51.973377033968717</c:v>
                </c:pt>
              </c:numCache>
            </c:numRef>
          </c:yVal>
        </c:ser>
        <c:axId val="139572352"/>
        <c:axId val="139573888"/>
      </c:scatterChart>
      <c:valAx>
        <c:axId val="139572352"/>
        <c:scaling>
          <c:orientation val="minMax"/>
        </c:scaling>
        <c:axPos val="b"/>
        <c:numFmt formatCode="0" sourceLinked="1"/>
        <c:majorTickMark val="none"/>
        <c:tickLblPos val="none"/>
        <c:spPr>
          <a:ln w="25400">
            <a:solidFill>
              <a:srgbClr val="FF0000"/>
            </a:solidFill>
          </a:ln>
        </c:spPr>
        <c:crossAx val="139573888"/>
        <c:crosses val="autoZero"/>
        <c:crossBetween val="midCat"/>
      </c:valAx>
      <c:valAx>
        <c:axId val="13957388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tickLblPos val="none"/>
        <c:spPr>
          <a:noFill/>
          <a:ln>
            <a:noFill/>
          </a:ln>
        </c:spPr>
        <c:crossAx val="139572352"/>
        <c:crosses val="autoZero"/>
        <c:crossBetween val="midCat"/>
      </c:valAx>
      <c:spPr>
        <a:ln>
          <a:noFill/>
        </a:ln>
      </c:spPr>
    </c:plotArea>
    <c:legend>
      <c:legendPos val="r"/>
      <c:layout/>
    </c:legend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2.3166395436558858E-2"/>
          <c:y val="4.0548587264870067E-2"/>
          <c:w val="0.79705403711574463"/>
          <c:h val="0.93628079144091847"/>
        </c:manualLayout>
      </c:layout>
      <c:scatterChart>
        <c:scatterStyle val="lineMarker"/>
        <c:ser>
          <c:idx val="0"/>
          <c:order val="0"/>
          <c:tx>
            <c:v>cordon1</c:v>
          </c:tx>
          <c:spPr>
            <a:ln w="50800"/>
          </c:spPr>
          <c:marker>
            <c:symbol val="none"/>
          </c:marker>
          <c:dLbls>
            <c:dLblPos val="r"/>
            <c:showVal val="1"/>
            <c:showCatName val="1"/>
          </c:dLbls>
          <c:xVal>
            <c:numRef>
              <c:f>('6 cordons'!$K$3,'6 cordons'!$L$3)</c:f>
              <c:numCache>
                <c:formatCode>0</c:formatCode>
                <c:ptCount val="2"/>
                <c:pt idx="0">
                  <c:v>1.4210854715202004E-14</c:v>
                </c:pt>
                <c:pt idx="1">
                  <c:v>250</c:v>
                </c:pt>
              </c:numCache>
            </c:numRef>
          </c:xVal>
          <c:yVal>
            <c:numRef>
              <c:f>('6 cordons'!$K$4,'6 cordons'!$L$4)</c:f>
              <c:numCache>
                <c:formatCode>0</c:formatCode>
                <c:ptCount val="2"/>
                <c:pt idx="0">
                  <c:v>-1.4210854715202004E-14</c:v>
                </c:pt>
                <c:pt idx="1">
                  <c:v>140</c:v>
                </c:pt>
              </c:numCache>
            </c:numRef>
          </c:yVal>
        </c:ser>
        <c:ser>
          <c:idx val="1"/>
          <c:order val="1"/>
          <c:tx>
            <c:v>cordon2</c:v>
          </c:tx>
          <c:spPr>
            <a:ln w="50800"/>
          </c:spPr>
          <c:marker>
            <c:symbol val="none"/>
          </c:marker>
          <c:dLbls>
            <c:showVal val="1"/>
            <c:showCatName val="1"/>
          </c:dLbls>
          <c:xVal>
            <c:numRef>
              <c:f>('6 cordons'!$K$5,'6 cordons'!$L$5)</c:f>
              <c:numCache>
                <c:formatCode>0</c:formatCode>
                <c:ptCount val="2"/>
                <c:pt idx="0">
                  <c:v>250</c:v>
                </c:pt>
                <c:pt idx="1">
                  <c:v>400</c:v>
                </c:pt>
              </c:numCache>
            </c:numRef>
          </c:xVal>
          <c:yVal>
            <c:numRef>
              <c:f>('6 cordons'!$K$6,'6 cordons'!$L$6)</c:f>
              <c:numCache>
                <c:formatCode>0</c:formatCode>
                <c:ptCount val="2"/>
                <c:pt idx="0">
                  <c:v>140</c:v>
                </c:pt>
                <c:pt idx="1">
                  <c:v>49.999999999999993</c:v>
                </c:pt>
              </c:numCache>
            </c:numRef>
          </c:yVal>
        </c:ser>
        <c:ser>
          <c:idx val="2"/>
          <c:order val="2"/>
          <c:tx>
            <c:v>cordon3</c:v>
          </c:tx>
          <c:spPr>
            <a:ln w="50800"/>
          </c:spPr>
          <c:marker>
            <c:symbol val="none"/>
          </c:marker>
          <c:dLbls>
            <c:showVal val="1"/>
            <c:showCatName val="1"/>
          </c:dLbls>
          <c:xVal>
            <c:numRef>
              <c:f>('6 cordons'!$K$7,'6 cordons'!$L$7)</c:f>
              <c:numCache>
                <c:formatCode>0</c:formatCode>
                <c:ptCount val="2"/>
                <c:pt idx="0">
                  <c:v>400</c:v>
                </c:pt>
                <c:pt idx="1">
                  <c:v>400</c:v>
                </c:pt>
              </c:numCache>
            </c:numRef>
          </c:xVal>
          <c:yVal>
            <c:numRef>
              <c:f>('6 cordons'!$K$8,'6 cordons'!$L$8)</c:f>
              <c:numCache>
                <c:formatCode>0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</c:ser>
        <c:ser>
          <c:idx val="3"/>
          <c:order val="3"/>
          <c:tx>
            <c:v>cordon4</c:v>
          </c:tx>
          <c:spPr>
            <a:ln w="50800"/>
          </c:spPr>
          <c:marker>
            <c:symbol val="none"/>
          </c:marker>
          <c:dLbls>
            <c:showVal val="1"/>
            <c:showCatName val="1"/>
          </c:dLbls>
          <c:xVal>
            <c:numRef>
              <c:f>('6 cordons'!$K$9,'6 cordons'!$L$9)</c:f>
              <c:numCache>
                <c:formatCode>0</c:formatCode>
                <c:ptCount val="2"/>
                <c:pt idx="0">
                  <c:v>250</c:v>
                </c:pt>
                <c:pt idx="1">
                  <c:v>400</c:v>
                </c:pt>
              </c:numCache>
            </c:numRef>
          </c:xVal>
          <c:yVal>
            <c:numRef>
              <c:f>('6 cordons'!$K$10,'6 cordons'!$L$10)</c:f>
              <c:numCache>
                <c:formatCode>0</c:formatCode>
                <c:ptCount val="2"/>
                <c:pt idx="0">
                  <c:v>-20</c:v>
                </c:pt>
                <c:pt idx="1">
                  <c:v>0</c:v>
                </c:pt>
              </c:numCache>
            </c:numRef>
          </c:yVal>
        </c:ser>
        <c:ser>
          <c:idx val="4"/>
          <c:order val="4"/>
          <c:tx>
            <c:v>cordon5</c:v>
          </c:tx>
          <c:spPr>
            <a:ln w="508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'6 cordons'!$K$11:$L$11</c:f>
              <c:numCache>
                <c:formatCode>0</c:formatCode>
                <c:ptCount val="2"/>
                <c:pt idx="0">
                  <c:v>-50</c:v>
                </c:pt>
                <c:pt idx="1">
                  <c:v>250</c:v>
                </c:pt>
              </c:numCache>
            </c:numRef>
          </c:xVal>
          <c:yVal>
            <c:numRef>
              <c:f>'6 cordons'!$K$12:$L$12</c:f>
              <c:numCache>
                <c:formatCode>0</c:formatCode>
                <c:ptCount val="2"/>
                <c:pt idx="0">
                  <c:v>-200</c:v>
                </c:pt>
                <c:pt idx="1">
                  <c:v>-19.999999999999986</c:v>
                </c:pt>
              </c:numCache>
            </c:numRef>
          </c:yVal>
        </c:ser>
        <c:ser>
          <c:idx val="5"/>
          <c:order val="5"/>
          <c:tx>
            <c:v>cordon6</c:v>
          </c:tx>
          <c:spPr>
            <a:ln w="50800"/>
          </c:spPr>
          <c:marker>
            <c:symbol val="none"/>
          </c:marker>
          <c:xVal>
            <c:numRef>
              <c:f>'6 cordons'!$K$13:$L$13</c:f>
              <c:numCache>
                <c:formatCode>0</c:formatCode>
                <c:ptCount val="2"/>
                <c:pt idx="0">
                  <c:v>-49.999999999999993</c:v>
                </c:pt>
                <c:pt idx="1">
                  <c:v>-7.1054273576010019E-15</c:v>
                </c:pt>
              </c:numCache>
            </c:numRef>
          </c:xVal>
          <c:yVal>
            <c:numRef>
              <c:f>('6 cordons'!$K$14,'6 cordons'!$L$14)</c:f>
              <c:numCache>
                <c:formatCode>0</c:formatCode>
                <c:ptCount val="2"/>
                <c:pt idx="0">
                  <c:v>-200</c:v>
                </c:pt>
                <c:pt idx="1">
                  <c:v>0</c:v>
                </c:pt>
              </c:numCache>
            </c:numRef>
          </c:yVal>
        </c:ser>
        <c:ser>
          <c:idx val="6"/>
          <c:order val="6"/>
          <c:tx>
            <c:v>excentrement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showVal val="1"/>
          </c:dLbls>
          <c:xVal>
            <c:numRef>
              <c:f>'6 cordons'!$T$3:$U$3</c:f>
              <c:numCache>
                <c:formatCode>0</c:formatCode>
                <c:ptCount val="2"/>
                <c:pt idx="0">
                  <c:v>157.27067855165859</c:v>
                </c:pt>
                <c:pt idx="1">
                  <c:v>157.27067855165859</c:v>
                </c:pt>
              </c:numCache>
            </c:numRef>
          </c:xVal>
          <c:yVal>
            <c:numRef>
              <c:f>'6 cordons'!$T$4:$U$4</c:f>
              <c:numCache>
                <c:formatCode>0</c:formatCode>
                <c:ptCount val="2"/>
                <c:pt idx="0">
                  <c:v>0</c:v>
                </c:pt>
                <c:pt idx="1">
                  <c:v>-18.614797707401699</c:v>
                </c:pt>
              </c:numCache>
            </c:numRef>
          </c:yVal>
        </c:ser>
        <c:axId val="132014848"/>
        <c:axId val="132016384"/>
      </c:scatterChart>
      <c:valAx>
        <c:axId val="132014848"/>
        <c:scaling>
          <c:orientation val="minMax"/>
        </c:scaling>
        <c:axPos val="b"/>
        <c:numFmt formatCode="0" sourceLinked="1"/>
        <c:majorTickMark val="none"/>
        <c:tickLblPos val="none"/>
        <c:spPr>
          <a:ln w="25400">
            <a:solidFill>
              <a:srgbClr val="FF0000"/>
            </a:solidFill>
          </a:ln>
        </c:spPr>
        <c:crossAx val="132016384"/>
        <c:crosses val="autoZero"/>
        <c:crossBetween val="midCat"/>
      </c:valAx>
      <c:valAx>
        <c:axId val="13201638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tickLblPos val="none"/>
        <c:spPr>
          <a:noFill/>
          <a:ln>
            <a:noFill/>
          </a:ln>
        </c:spPr>
        <c:crossAx val="132014848"/>
        <c:crosses val="autoZero"/>
        <c:crossBetween val="midCat"/>
      </c:valAx>
      <c:spPr>
        <a:ln>
          <a:noFill/>
        </a:ln>
      </c:spPr>
    </c:plotArea>
    <c:legend>
      <c:legendPos val="r"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2.3166395436558847E-2"/>
          <c:y val="4.0548587264870067E-2"/>
          <c:w val="0.79705403711574463"/>
          <c:h val="0.93628079144091847"/>
        </c:manualLayout>
      </c:layout>
      <c:scatterChart>
        <c:scatterStyle val="lineMarker"/>
        <c:ser>
          <c:idx val="0"/>
          <c:order val="0"/>
          <c:tx>
            <c:v>cordon1</c:v>
          </c:tx>
          <c:spPr>
            <a:ln w="50800"/>
          </c:spPr>
          <c:marker>
            <c:symbol val="none"/>
          </c:marker>
          <c:dLbls>
            <c:dLblPos val="r"/>
            <c:showVal val="1"/>
            <c:showCatName val="1"/>
          </c:dLbls>
          <c:xVal>
            <c:numRef>
              <c:f>(Symétrie!$K$3,Symétrie!$L$3)</c:f>
              <c:numCache>
                <c:formatCode>0</c:formatCode>
                <c:ptCount val="2"/>
                <c:pt idx="0">
                  <c:v>-200</c:v>
                </c:pt>
                <c:pt idx="1">
                  <c:v>-100</c:v>
                </c:pt>
              </c:numCache>
            </c:numRef>
          </c:xVal>
          <c:yVal>
            <c:numRef>
              <c:f>(Symétrie!$K$4,Symétrie!$L$4)</c:f>
              <c:numCache>
                <c:formatCode>0</c:formatCode>
                <c:ptCount val="2"/>
                <c:pt idx="0">
                  <c:v>0</c:v>
                </c:pt>
                <c:pt idx="1">
                  <c:v>150</c:v>
                </c:pt>
              </c:numCache>
            </c:numRef>
          </c:yVal>
        </c:ser>
        <c:ser>
          <c:idx val="1"/>
          <c:order val="1"/>
          <c:tx>
            <c:v>cordon2</c:v>
          </c:tx>
          <c:spPr>
            <a:ln w="50800"/>
          </c:spPr>
          <c:marker>
            <c:symbol val="none"/>
          </c:marker>
          <c:dLbls>
            <c:showVal val="1"/>
            <c:showCatName val="1"/>
          </c:dLbls>
          <c:xVal>
            <c:numRef>
              <c:f>(Symétrie!$K$5,Symétrie!$L$5)</c:f>
              <c:numCache>
                <c:formatCode>0</c:formatCode>
                <c:ptCount val="2"/>
                <c:pt idx="0">
                  <c:v>-50</c:v>
                </c:pt>
                <c:pt idx="1">
                  <c:v>50</c:v>
                </c:pt>
              </c:numCache>
            </c:numRef>
          </c:xVal>
          <c:yVal>
            <c:numRef>
              <c:f>(Symétrie!$K$6,Symétrie!$L$6)</c:f>
              <c:numCache>
                <c:formatCode>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yVal>
        </c:ser>
        <c:ser>
          <c:idx val="2"/>
          <c:order val="2"/>
          <c:tx>
            <c:v>cordon3</c:v>
          </c:tx>
          <c:spPr>
            <a:ln w="50800"/>
          </c:spPr>
          <c:marker>
            <c:symbol val="none"/>
          </c:marker>
          <c:dLbls>
            <c:showVal val="1"/>
            <c:showCatName val="1"/>
          </c:dLbls>
          <c:xVal>
            <c:numRef>
              <c:f>(Symétrie!$K$7,Symétrie!$L$7)</c:f>
              <c:numCache>
                <c:formatCode>0</c:formatCode>
                <c:ptCount val="2"/>
                <c:pt idx="0">
                  <c:v>100</c:v>
                </c:pt>
                <c:pt idx="1">
                  <c:v>200</c:v>
                </c:pt>
              </c:numCache>
            </c:numRef>
          </c:xVal>
          <c:yVal>
            <c:numRef>
              <c:f>(Symétrie!$K$8,Symétrie!$L$8)</c:f>
              <c:numCache>
                <c:formatCode>0</c:formatCode>
                <c:ptCount val="2"/>
                <c:pt idx="0">
                  <c:v>150</c:v>
                </c:pt>
                <c:pt idx="1">
                  <c:v>0</c:v>
                </c:pt>
              </c:numCache>
            </c:numRef>
          </c:yVal>
        </c:ser>
        <c:ser>
          <c:idx val="3"/>
          <c:order val="3"/>
          <c:tx>
            <c:v>cordon4</c:v>
          </c:tx>
          <c:spPr>
            <a:ln w="50800"/>
          </c:spPr>
          <c:marker>
            <c:symbol val="none"/>
          </c:marker>
          <c:dLbls>
            <c:showVal val="1"/>
            <c:showCatName val="1"/>
          </c:dLbls>
          <c:xVal>
            <c:numRef>
              <c:f>(Symétrie!$K$9,Symétrie!$L$9)</c:f>
              <c:numCache>
                <c:formatCode>0</c:formatCode>
                <c:ptCount val="2"/>
                <c:pt idx="0">
                  <c:v>100</c:v>
                </c:pt>
                <c:pt idx="1">
                  <c:v>200</c:v>
                </c:pt>
              </c:numCache>
            </c:numRef>
          </c:xVal>
          <c:yVal>
            <c:numRef>
              <c:f>(Symétrie!$K$10,Symétrie!$L$10)</c:f>
              <c:numCache>
                <c:formatCode>0</c:formatCode>
                <c:ptCount val="2"/>
                <c:pt idx="0">
                  <c:v>-150</c:v>
                </c:pt>
                <c:pt idx="1">
                  <c:v>0</c:v>
                </c:pt>
              </c:numCache>
            </c:numRef>
          </c:yVal>
        </c:ser>
        <c:ser>
          <c:idx val="4"/>
          <c:order val="4"/>
          <c:tx>
            <c:v>cordon5</c:v>
          </c:tx>
          <c:spPr>
            <a:ln w="508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Symétrie!$K$11:$L$11</c:f>
              <c:numCache>
                <c:formatCode>0</c:formatCode>
                <c:ptCount val="2"/>
                <c:pt idx="0">
                  <c:v>-50</c:v>
                </c:pt>
                <c:pt idx="1">
                  <c:v>50</c:v>
                </c:pt>
              </c:numCache>
            </c:numRef>
          </c:xVal>
          <c:yVal>
            <c:numRef>
              <c:f>Symétrie!$K$12:$L$12</c:f>
              <c:numCache>
                <c:formatCode>0</c:formatCode>
                <c:ptCount val="2"/>
                <c:pt idx="0">
                  <c:v>-150</c:v>
                </c:pt>
                <c:pt idx="1">
                  <c:v>-150</c:v>
                </c:pt>
              </c:numCache>
            </c:numRef>
          </c:yVal>
        </c:ser>
        <c:ser>
          <c:idx val="5"/>
          <c:order val="5"/>
          <c:tx>
            <c:v>cordon6</c:v>
          </c:tx>
          <c:spPr>
            <a:ln w="50800"/>
          </c:spPr>
          <c:marker>
            <c:symbol val="none"/>
          </c:marker>
          <c:xVal>
            <c:numRef>
              <c:f>Symétrie!$K$13:$L$13</c:f>
              <c:numCache>
                <c:formatCode>0</c:formatCode>
                <c:ptCount val="2"/>
                <c:pt idx="0">
                  <c:v>-200</c:v>
                </c:pt>
                <c:pt idx="1">
                  <c:v>-100</c:v>
                </c:pt>
              </c:numCache>
            </c:numRef>
          </c:xVal>
          <c:yVal>
            <c:numRef>
              <c:f>(Symétrie!$K$14,Symétrie!$L$14)</c:f>
              <c:numCache>
                <c:formatCode>0</c:formatCode>
                <c:ptCount val="2"/>
                <c:pt idx="0">
                  <c:v>0</c:v>
                </c:pt>
                <c:pt idx="1">
                  <c:v>-150</c:v>
                </c:pt>
              </c:numCache>
            </c:numRef>
          </c:yVal>
        </c:ser>
        <c:ser>
          <c:idx val="6"/>
          <c:order val="6"/>
          <c:tx>
            <c:v>excentrement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dLbls>
            <c:showVal val="1"/>
          </c:dLbls>
          <c:xVal>
            <c:numRef>
              <c:f>Symétrie!$T$3:$U$3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Symétrie!$T$4:$U$4</c:f>
              <c:numCache>
                <c:formatCode>0</c:formatCode>
                <c:ptCount val="2"/>
                <c:pt idx="0">
                  <c:v>0</c:v>
                </c:pt>
                <c:pt idx="1">
                  <c:v>2.6330389780357711E-15</c:v>
                </c:pt>
              </c:numCache>
            </c:numRef>
          </c:yVal>
        </c:ser>
        <c:axId val="132379776"/>
        <c:axId val="132381312"/>
      </c:scatterChart>
      <c:valAx>
        <c:axId val="132379776"/>
        <c:scaling>
          <c:orientation val="minMax"/>
        </c:scaling>
        <c:axPos val="b"/>
        <c:numFmt formatCode="0" sourceLinked="1"/>
        <c:majorTickMark val="none"/>
        <c:tickLblPos val="none"/>
        <c:spPr>
          <a:ln w="25400">
            <a:solidFill>
              <a:srgbClr val="FF0000"/>
            </a:solidFill>
          </a:ln>
        </c:spPr>
        <c:crossAx val="132381312"/>
        <c:crosses val="autoZero"/>
        <c:crossBetween val="midCat"/>
      </c:valAx>
      <c:valAx>
        <c:axId val="13238131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tickLblPos val="none"/>
        <c:spPr>
          <a:noFill/>
          <a:ln>
            <a:noFill/>
          </a:ln>
        </c:spPr>
        <c:crossAx val="132379776"/>
        <c:crosses val="autoZero"/>
        <c:crossBetween val="midCat"/>
      </c:valAx>
      <c:spPr>
        <a:ln>
          <a:noFill/>
        </a:ln>
      </c:spPr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tx>
            <c:v>cordon1</c:v>
          </c:tx>
          <c:spPr>
            <a:ln w="50800"/>
          </c:spPr>
          <c:marker>
            <c:symbol val="none"/>
          </c:marker>
          <c:dLbls>
            <c:dLblPos val="t"/>
            <c:showVal val="1"/>
            <c:showCatName val="1"/>
          </c:dLbls>
          <c:xVal>
            <c:numRef>
              <c:f>(Réflexion!$C$2,Réflexion!$E$2)</c:f>
              <c:numCache>
                <c:formatCode>0</c:formatCode>
                <c:ptCount val="2"/>
                <c:pt idx="0">
                  <c:v>50</c:v>
                </c:pt>
                <c:pt idx="1">
                  <c:v>80</c:v>
                </c:pt>
              </c:numCache>
            </c:numRef>
          </c:xVal>
          <c:yVal>
            <c:numRef>
              <c:f>(Réflexion!$C$3,Réflexion!$E$3)</c:f>
              <c:numCache>
                <c:formatCode>0</c:formatCode>
                <c:ptCount val="2"/>
                <c:pt idx="0">
                  <c:v>20</c:v>
                </c:pt>
                <c:pt idx="1">
                  <c:v>30</c:v>
                </c:pt>
              </c:numCache>
            </c:numRef>
          </c:yVal>
        </c:ser>
        <c:ser>
          <c:idx val="1"/>
          <c:order val="1"/>
          <c:tx>
            <c:v>cordon2</c:v>
          </c:tx>
          <c:spPr>
            <a:ln w="50800"/>
          </c:spPr>
          <c:marker>
            <c:symbol val="none"/>
          </c:marker>
          <c:dLbls>
            <c:dLblPos val="b"/>
            <c:showVal val="1"/>
            <c:showCatName val="1"/>
          </c:dLbls>
          <c:xVal>
            <c:numRef>
              <c:f>(Réflexion!$C$4,Réflexion!$E$4)</c:f>
              <c:numCache>
                <c:formatCode>0</c:formatCode>
                <c:ptCount val="2"/>
                <c:pt idx="0">
                  <c:v>60</c:v>
                </c:pt>
                <c:pt idx="1">
                  <c:v>120</c:v>
                </c:pt>
              </c:numCache>
            </c:numRef>
          </c:xVal>
          <c:yVal>
            <c:numRef>
              <c:f>(Réflexion!$C$5,Réflexion!$E$5)</c:f>
              <c:numCache>
                <c:formatCode>0</c:formatCode>
                <c:ptCount val="2"/>
                <c:pt idx="0">
                  <c:v>-30</c:v>
                </c:pt>
                <c:pt idx="1">
                  <c:v>-50</c:v>
                </c:pt>
              </c:numCache>
            </c:numRef>
          </c:yVal>
        </c:ser>
        <c:ser>
          <c:idx val="2"/>
          <c:order val="2"/>
          <c:tx>
            <c:v>cordon3</c:v>
          </c:tx>
          <c:spPr>
            <a:ln w="50800"/>
          </c:spPr>
          <c:marker>
            <c:symbol val="none"/>
          </c:marker>
          <c:xVal>
            <c:numRef>
              <c:f>(Réflexion!$C$6,Réflexion!$E$6)</c:f>
              <c:numCache>
                <c:formatCode>0</c:formatCode>
                <c:ptCount val="2"/>
              </c:numCache>
            </c:numRef>
          </c:xVal>
          <c:yVal>
            <c:numRef>
              <c:f>(Réflexion!$C$7,Réflexion!$E$7)</c:f>
              <c:numCache>
                <c:formatCode>0</c:formatCode>
                <c:ptCount val="2"/>
              </c:numCache>
            </c:numRef>
          </c:yVal>
        </c:ser>
        <c:ser>
          <c:idx val="3"/>
          <c:order val="3"/>
          <c:tx>
            <c:v>cordon4</c:v>
          </c:tx>
          <c:spPr>
            <a:ln w="50800"/>
          </c:spPr>
          <c:marker>
            <c:symbol val="none"/>
          </c:marker>
          <c:xVal>
            <c:numRef>
              <c:f>(Réflexion!$C$8,Réflexion!$E$8)</c:f>
              <c:numCache>
                <c:formatCode>0</c:formatCode>
                <c:ptCount val="2"/>
              </c:numCache>
            </c:numRef>
          </c:xVal>
          <c:yVal>
            <c:numRef>
              <c:f>(Réflexion!$C$9,Réflexion!$E$9)</c:f>
              <c:numCache>
                <c:formatCode>0</c:formatCode>
                <c:ptCount val="2"/>
              </c:numCache>
            </c:numRef>
          </c:yVal>
        </c:ser>
        <c:ser>
          <c:idx val="4"/>
          <c:order val="4"/>
          <c:tx>
            <c:v>cordon5</c:v>
          </c:tx>
          <c:spPr>
            <a:ln w="508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(Réflexion!$C$10,Réflexion!$E$10)</c:f>
              <c:numCache>
                <c:formatCode>0</c:formatCode>
                <c:ptCount val="2"/>
              </c:numCache>
            </c:numRef>
          </c:xVal>
          <c:yVal>
            <c:numRef>
              <c:f>(Réflexion!$C$11,Réflexion!$E$11)</c:f>
              <c:numCache>
                <c:formatCode>0</c:formatCode>
                <c:ptCount val="2"/>
              </c:numCache>
            </c:numRef>
          </c:yVal>
        </c:ser>
        <c:ser>
          <c:idx val="5"/>
          <c:order val="5"/>
          <c:tx>
            <c:v>cordon6</c:v>
          </c:tx>
          <c:spPr>
            <a:ln w="50800"/>
          </c:spPr>
          <c:marker>
            <c:symbol val="none"/>
          </c:marker>
          <c:xVal>
            <c:numRef>
              <c:f>(Réflexion!$C$12,Réflexion!$E$12)</c:f>
              <c:numCache>
                <c:formatCode>0</c:formatCode>
                <c:ptCount val="2"/>
              </c:numCache>
            </c:numRef>
          </c:xVal>
          <c:yVal>
            <c:numRef>
              <c:f>(Réflexion!$C$13,Réflexion!$E$13)</c:f>
              <c:numCache>
                <c:formatCode>0</c:formatCode>
                <c:ptCount val="2"/>
              </c:numCache>
            </c:numRef>
          </c:yVal>
        </c:ser>
        <c:ser>
          <c:idx val="6"/>
          <c:order val="6"/>
          <c:tx>
            <c:v>excentrement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Réflexion!$K$2:$L$2</c:f>
              <c:numCache>
                <c:formatCode>0</c:formatCode>
                <c:ptCount val="2"/>
                <c:pt idx="0">
                  <c:v>81.666666666666657</c:v>
                </c:pt>
                <c:pt idx="1">
                  <c:v>81.666666666666657</c:v>
                </c:pt>
              </c:numCache>
            </c:numRef>
          </c:xVal>
          <c:yVal>
            <c:numRef>
              <c:f>Réflexion!$K$3:$L$3</c:f>
              <c:numCache>
                <c:formatCode>0</c:formatCode>
                <c:ptCount val="2"/>
                <c:pt idx="0">
                  <c:v>0</c:v>
                </c:pt>
                <c:pt idx="1">
                  <c:v>-18.333333333333329</c:v>
                </c:pt>
              </c:numCache>
            </c:numRef>
          </c:yVal>
        </c:ser>
        <c:dLbls>
          <c:showVal val="1"/>
        </c:dLbls>
        <c:axId val="132085248"/>
        <c:axId val="132086784"/>
      </c:scatterChart>
      <c:valAx>
        <c:axId val="132085248"/>
        <c:scaling>
          <c:orientation val="minMax"/>
        </c:scaling>
        <c:axPos val="b"/>
        <c:numFmt formatCode="0" sourceLinked="1"/>
        <c:majorTickMark val="none"/>
        <c:tickLblPos val="none"/>
        <c:spPr>
          <a:ln w="25400">
            <a:solidFill>
              <a:srgbClr val="FF0000"/>
            </a:solidFill>
          </a:ln>
        </c:spPr>
        <c:crossAx val="132086784"/>
        <c:crosses val="autoZero"/>
        <c:crossBetween val="midCat"/>
      </c:valAx>
      <c:valAx>
        <c:axId val="13208678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tickLblPos val="none"/>
        <c:spPr>
          <a:noFill/>
          <a:ln>
            <a:noFill/>
          </a:ln>
        </c:spPr>
        <c:crossAx val="132085248"/>
        <c:crosses val="autoZero"/>
        <c:crossBetween val="midCat"/>
      </c:valAx>
      <c:spPr>
        <a:ln>
          <a:noFill/>
        </a:ln>
      </c:spPr>
    </c:plotArea>
    <c:legend>
      <c:legendPos val="r"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16</xdr:row>
      <xdr:rowOff>171450</xdr:rowOff>
    </xdr:from>
    <xdr:to>
      <xdr:col>12</xdr:col>
      <xdr:colOff>95250</xdr:colOff>
      <xdr:row>39</xdr:row>
      <xdr:rowOff>180975</xdr:rowOff>
    </xdr:to>
    <xdr:graphicFrame macro="">
      <xdr:nvGraphicFramePr>
        <xdr:cNvPr id="109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19</xdr:row>
      <xdr:rowOff>38100</xdr:rowOff>
    </xdr:from>
    <xdr:to>
      <xdr:col>19</xdr:col>
      <xdr:colOff>609600</xdr:colOff>
      <xdr:row>39</xdr:row>
      <xdr:rowOff>104775</xdr:rowOff>
    </xdr:to>
    <xdr:grpSp>
      <xdr:nvGrpSpPr>
        <xdr:cNvPr id="1095" name="Groupe 2"/>
        <xdr:cNvGrpSpPr>
          <a:grpSpLocks/>
        </xdr:cNvGrpSpPr>
      </xdr:nvGrpSpPr>
      <xdr:grpSpPr bwMode="auto">
        <a:xfrm>
          <a:off x="9163050" y="4133850"/>
          <a:ext cx="4086225" cy="3876675"/>
          <a:chOff x="7832912" y="1378318"/>
          <a:chExt cx="6192688" cy="5862411"/>
        </a:xfrm>
      </xdr:grpSpPr>
      <xdr:grpSp>
        <xdr:nvGrpSpPr>
          <xdr:cNvPr id="1096" name="Groupe 42"/>
          <xdr:cNvGrpSpPr>
            <a:grpSpLocks/>
          </xdr:cNvGrpSpPr>
        </xdr:nvGrpSpPr>
        <xdr:grpSpPr bwMode="auto">
          <a:xfrm>
            <a:off x="7832912" y="1378318"/>
            <a:ext cx="6192688" cy="5862411"/>
            <a:chOff x="7754471" y="1311088"/>
            <a:chExt cx="6192688" cy="5862411"/>
          </a:xfrm>
        </xdr:grpSpPr>
        <xdr:pic>
          <xdr:nvPicPr>
            <xdr:cNvPr id="1098" name="Picture 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 l="18306" t="40334" r="52164" b="9967"/>
            <a:stretch>
              <a:fillRect/>
            </a:stretch>
          </xdr:blipFill>
          <xdr:spPr bwMode="auto">
            <a:xfrm rot="2340000">
              <a:off x="7754471" y="1311088"/>
              <a:ext cx="6192688" cy="586241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grpSp>
          <xdr:nvGrpSpPr>
            <xdr:cNvPr id="1099" name="Groupe 47"/>
            <xdr:cNvGrpSpPr>
              <a:grpSpLocks/>
            </xdr:cNvGrpSpPr>
          </xdr:nvGrpSpPr>
          <xdr:grpSpPr bwMode="auto">
            <a:xfrm rot="2340000">
              <a:off x="8544067" y="4028166"/>
              <a:ext cx="1754300" cy="1123761"/>
              <a:chOff x="2743608" y="3828958"/>
              <a:chExt cx="1754300" cy="1123761"/>
            </a:xfrm>
          </xdr:grpSpPr>
          <xdr:sp macro="" textlink="">
            <xdr:nvSpPr>
              <xdr:cNvPr id="13" name="Rectangle 12"/>
              <xdr:cNvSpPr/>
            </xdr:nvSpPr>
            <xdr:spPr>
              <a:xfrm>
                <a:off x="2776119" y="3875237"/>
                <a:ext cx="1717785" cy="57616"/>
              </a:xfrm>
              <a:prstGeom prst="rect">
                <a:avLst/>
              </a:prstGeom>
              <a:solidFill>
                <a:schemeClr val="accent2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/>
              <a:p>
                <a:endParaRPr lang="fr-FR"/>
              </a:p>
            </xdr:txBody>
          </xdr:sp>
          <xdr:sp macro="" textlink="">
            <xdr:nvSpPr>
              <xdr:cNvPr id="14" name="Rectangle 13"/>
              <xdr:cNvSpPr/>
            </xdr:nvSpPr>
            <xdr:spPr>
              <a:xfrm rot="18360000">
                <a:off x="3571007" y="4362629"/>
                <a:ext cx="1123508" cy="57741"/>
              </a:xfrm>
              <a:prstGeom prst="rect">
                <a:avLst/>
              </a:prstGeom>
              <a:solidFill>
                <a:srgbClr val="92D05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/>
              <a:p>
                <a:endParaRPr lang="fr-FR"/>
              </a:p>
            </xdr:txBody>
          </xdr:sp>
          <xdr:sp macro="" textlink="">
            <xdr:nvSpPr>
              <xdr:cNvPr id="15" name="Rectangle 14"/>
              <xdr:cNvSpPr/>
            </xdr:nvSpPr>
            <xdr:spPr>
              <a:xfrm rot="5400000">
                <a:off x="2307842" y="4352714"/>
                <a:ext cx="921853" cy="57741"/>
              </a:xfrm>
              <a:prstGeom prst="rect">
                <a:avLst/>
              </a:prstGeom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/>
              <a:p>
                <a:endParaRPr lang="fr-FR"/>
              </a:p>
            </xdr:txBody>
          </xdr:sp>
          <xdr:sp macro="" textlink="">
            <xdr:nvSpPr>
              <xdr:cNvPr id="16" name="Rectangle 15"/>
              <xdr:cNvSpPr/>
            </xdr:nvSpPr>
            <xdr:spPr>
              <a:xfrm>
                <a:off x="2742293" y="4795182"/>
                <a:ext cx="1068203" cy="57616"/>
              </a:xfrm>
              <a:prstGeom prst="rect">
                <a:avLst/>
              </a:prstGeom>
              <a:solidFill>
                <a:srgbClr val="7030A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/>
              <a:p>
                <a:endParaRPr lang="fr-FR"/>
              </a:p>
            </xdr:txBody>
          </xdr:sp>
        </xdr:grpSp>
        <xdr:grpSp>
          <xdr:nvGrpSpPr>
            <xdr:cNvPr id="1100" name="Groupe 48"/>
            <xdr:cNvGrpSpPr>
              <a:grpSpLocks/>
            </xdr:cNvGrpSpPr>
          </xdr:nvGrpSpPr>
          <xdr:grpSpPr bwMode="auto">
            <a:xfrm>
              <a:off x="8902800" y="4152706"/>
              <a:ext cx="306249" cy="306250"/>
              <a:chOff x="4425225" y="3275874"/>
              <a:chExt cx="306249" cy="306250"/>
            </a:xfrm>
          </xdr:grpSpPr>
          <xdr:sp macro="" textlink="">
            <xdr:nvSpPr>
              <xdr:cNvPr id="9" name="Secteurs 8"/>
              <xdr:cNvSpPr/>
            </xdr:nvSpPr>
            <xdr:spPr>
              <a:xfrm>
                <a:off x="4431710" y="3271836"/>
                <a:ext cx="303139" cy="316887"/>
              </a:xfrm>
              <a:prstGeom prst="pie">
                <a:avLst>
                  <a:gd name="adj1" fmla="val 10800000"/>
                  <a:gd name="adj2" fmla="val 16200000"/>
                </a:avLst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/>
              <a:p>
                <a:endParaRPr lang="fr-FR"/>
              </a:p>
            </xdr:txBody>
          </xdr:sp>
          <xdr:grpSp>
            <xdr:nvGrpSpPr>
              <xdr:cNvPr id="1102" name="Groupe 50"/>
              <xdr:cNvGrpSpPr>
                <a:grpSpLocks/>
              </xdr:cNvGrpSpPr>
            </xdr:nvGrpSpPr>
            <xdr:grpSpPr bwMode="auto">
              <a:xfrm>
                <a:off x="4425225" y="3275874"/>
                <a:ext cx="306249" cy="306250"/>
                <a:chOff x="4425225" y="3275874"/>
                <a:chExt cx="306249" cy="306250"/>
              </a:xfrm>
            </xdr:grpSpPr>
            <xdr:sp macro="" textlink="">
              <xdr:nvSpPr>
                <xdr:cNvPr id="11" name="Ellipse 10"/>
                <xdr:cNvSpPr/>
              </xdr:nvSpPr>
              <xdr:spPr>
                <a:xfrm rot="251117">
                  <a:off x="4431710" y="3271836"/>
                  <a:ext cx="303139" cy="316887"/>
                </a:xfrm>
                <a:prstGeom prst="ellipse">
                  <a:avLst/>
                </a:prstGeom>
                <a:noFill/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/>
                <a:p>
                  <a:endParaRPr lang="fr-FR"/>
                </a:p>
              </xdr:txBody>
            </xdr:sp>
            <xdr:sp macro="" textlink="">
              <xdr:nvSpPr>
                <xdr:cNvPr id="12" name="Secteurs 11"/>
                <xdr:cNvSpPr/>
              </xdr:nvSpPr>
              <xdr:spPr>
                <a:xfrm rot="10800000">
                  <a:off x="4431710" y="3271836"/>
                  <a:ext cx="303139" cy="316887"/>
                </a:xfrm>
                <a:prstGeom prst="pie">
                  <a:avLst>
                    <a:gd name="adj1" fmla="val 10800000"/>
                    <a:gd name="adj2" fmla="val 16200000"/>
                  </a:avLst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/>
                <a:p>
                  <a:endParaRPr lang="fr-FR"/>
                </a:p>
              </xdr:txBody>
            </xdr:sp>
          </xdr:grpSp>
        </xdr:grpSp>
      </xdr:grpSp>
      <xdr:cxnSp macro="">
        <xdr:nvCxnSpPr>
          <xdr:cNvPr id="5" name="Connecteur droit 4"/>
          <xdr:cNvCxnSpPr/>
        </xdr:nvCxnSpPr>
        <xdr:spPr>
          <a:xfrm flipV="1">
            <a:off x="9276429" y="4374341"/>
            <a:ext cx="4388292" cy="0"/>
          </a:xfrm>
          <a:prstGeom prst="line">
            <a:avLst/>
          </a:prstGeom>
          <a:ln w="28575">
            <a:solidFill>
              <a:srgbClr val="FF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16</xdr:row>
      <xdr:rowOff>171450</xdr:rowOff>
    </xdr:from>
    <xdr:to>
      <xdr:col>12</xdr:col>
      <xdr:colOff>95250</xdr:colOff>
      <xdr:row>39</xdr:row>
      <xdr:rowOff>180975</xdr:rowOff>
    </xdr:to>
    <xdr:graphicFrame macro="">
      <xdr:nvGraphicFramePr>
        <xdr:cNvPr id="206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16</xdr:row>
      <xdr:rowOff>171450</xdr:rowOff>
    </xdr:from>
    <xdr:to>
      <xdr:col>12</xdr:col>
      <xdr:colOff>95250</xdr:colOff>
      <xdr:row>39</xdr:row>
      <xdr:rowOff>180975</xdr:rowOff>
    </xdr:to>
    <xdr:graphicFrame macro="">
      <xdr:nvGraphicFramePr>
        <xdr:cNvPr id="308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</xdr:row>
      <xdr:rowOff>19050</xdr:rowOff>
    </xdr:from>
    <xdr:to>
      <xdr:col>11</xdr:col>
      <xdr:colOff>95250</xdr:colOff>
      <xdr:row>33</xdr:row>
      <xdr:rowOff>114300</xdr:rowOff>
    </xdr:to>
    <xdr:graphicFrame macro="">
      <xdr:nvGraphicFramePr>
        <xdr:cNvPr id="426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7</xdr:row>
      <xdr:rowOff>0</xdr:rowOff>
    </xdr:from>
    <xdr:to>
      <xdr:col>21</xdr:col>
      <xdr:colOff>504825</xdr:colOff>
      <xdr:row>31</xdr:row>
      <xdr:rowOff>133350</xdr:rowOff>
    </xdr:to>
    <xdr:grpSp>
      <xdr:nvGrpSpPr>
        <xdr:cNvPr id="4264" name="Groupe 2"/>
        <xdr:cNvGrpSpPr>
          <a:grpSpLocks/>
        </xdr:cNvGrpSpPr>
      </xdr:nvGrpSpPr>
      <xdr:grpSpPr bwMode="auto">
        <a:xfrm rot="1931117">
          <a:off x="6886575" y="1619250"/>
          <a:ext cx="7448550" cy="4705350"/>
          <a:chOff x="993616" y="1008539"/>
          <a:chExt cx="7251093" cy="4578585"/>
        </a:xfrm>
      </xdr:grpSpPr>
      <xdr:sp macro="" textlink="">
        <xdr:nvSpPr>
          <xdr:cNvPr id="4" name="Rectangle 3"/>
          <xdr:cNvSpPr/>
        </xdr:nvSpPr>
        <xdr:spPr>
          <a:xfrm rot="3540000">
            <a:off x="4192873" y="3133340"/>
            <a:ext cx="101952" cy="111270"/>
          </a:xfrm>
          <a:prstGeom prst="rect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fr-FR"/>
          </a:p>
        </xdr:txBody>
      </xdr:sp>
      <xdr:sp macro="" textlink="">
        <xdr:nvSpPr>
          <xdr:cNvPr id="5" name="ZoneTexte 3"/>
          <xdr:cNvSpPr txBox="1"/>
        </xdr:nvSpPr>
        <xdr:spPr>
          <a:xfrm rot="19736559">
            <a:off x="3870510" y="5217545"/>
            <a:ext cx="445080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y</a:t>
            </a:r>
            <a:r>
              <a:rPr lang="fr-FR" baseline="-25000"/>
              <a:t>o2</a:t>
            </a:r>
          </a:p>
        </xdr:txBody>
      </xdr:sp>
      <xdr:cxnSp macro="">
        <xdr:nvCxnSpPr>
          <xdr:cNvPr id="6" name="Connecteur droit 5"/>
          <xdr:cNvCxnSpPr/>
        </xdr:nvCxnSpPr>
        <xdr:spPr>
          <a:xfrm flipV="1">
            <a:off x="1303524" y="1687612"/>
            <a:ext cx="5257506" cy="3318084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Rectangle 6"/>
          <xdr:cNvSpPr/>
        </xdr:nvSpPr>
        <xdr:spPr>
          <a:xfrm rot="20963384">
            <a:off x="4254213" y="4957240"/>
            <a:ext cx="3523549" cy="213173"/>
          </a:xfrm>
          <a:prstGeom prst="rect">
            <a:avLst/>
          </a:prstGeom>
          <a:solidFill>
            <a:srgbClr val="81373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fr-FR"/>
          </a:p>
        </xdr:txBody>
      </xdr:sp>
      <xdr:cxnSp macro="">
        <xdr:nvCxnSpPr>
          <xdr:cNvPr id="8" name="Connecteur droit avec flèche 7"/>
          <xdr:cNvCxnSpPr/>
        </xdr:nvCxnSpPr>
        <xdr:spPr>
          <a:xfrm flipH="1" flipV="1">
            <a:off x="965015" y="4446160"/>
            <a:ext cx="333810" cy="546835"/>
          </a:xfrm>
          <a:prstGeom prst="straightConnector1">
            <a:avLst/>
          </a:prstGeom>
          <a:ln w="285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/>
          <xdr:cNvCxnSpPr/>
        </xdr:nvCxnSpPr>
        <xdr:spPr>
          <a:xfrm flipV="1">
            <a:off x="1301991" y="4652334"/>
            <a:ext cx="547077" cy="342930"/>
          </a:xfrm>
          <a:prstGeom prst="straightConnector1">
            <a:avLst/>
          </a:prstGeom>
          <a:ln w="285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Rectangle 9"/>
          <xdr:cNvSpPr/>
        </xdr:nvSpPr>
        <xdr:spPr>
          <a:xfrm rot="18506822">
            <a:off x="1620163" y="2554486"/>
            <a:ext cx="1668310" cy="213267"/>
          </a:xfrm>
          <a:prstGeom prst="rect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fr-FR"/>
          </a:p>
        </xdr:txBody>
      </xdr:sp>
      <xdr:cxnSp macro="">
        <xdr:nvCxnSpPr>
          <xdr:cNvPr id="11" name="Connecteur droit avec flèche 10"/>
          <xdr:cNvCxnSpPr>
            <a:endCxn id="10" idx="1"/>
          </xdr:cNvCxnSpPr>
        </xdr:nvCxnSpPr>
        <xdr:spPr>
          <a:xfrm flipH="1" flipV="1">
            <a:off x="1921951" y="3333151"/>
            <a:ext cx="565622" cy="908302"/>
          </a:xfrm>
          <a:prstGeom prst="straightConnector1">
            <a:avLst/>
          </a:prstGeom>
          <a:ln w="9525">
            <a:solidFill>
              <a:schemeClr val="tx1"/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necteur droit avec flèche 11"/>
          <xdr:cNvCxnSpPr/>
        </xdr:nvCxnSpPr>
        <xdr:spPr>
          <a:xfrm flipH="1" flipV="1">
            <a:off x="2949192" y="2013958"/>
            <a:ext cx="862342" cy="1399527"/>
          </a:xfrm>
          <a:prstGeom prst="straightConnector1">
            <a:avLst/>
          </a:prstGeom>
          <a:ln w="9525">
            <a:solidFill>
              <a:schemeClr val="tx1"/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ZoneTexte 11"/>
          <xdr:cNvSpPr txBox="1"/>
        </xdr:nvSpPr>
        <xdr:spPr>
          <a:xfrm rot="19736559">
            <a:off x="2287978" y="4189200"/>
            <a:ext cx="435807" cy="361467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x</a:t>
            </a:r>
            <a:r>
              <a:rPr lang="fr-FR" baseline="-25000"/>
              <a:t>o1</a:t>
            </a:r>
          </a:p>
        </xdr:txBody>
      </xdr:sp>
      <xdr:sp macro="" textlink="">
        <xdr:nvSpPr>
          <xdr:cNvPr id="14" name="ZoneTexte 12"/>
          <xdr:cNvSpPr txBox="1"/>
        </xdr:nvSpPr>
        <xdr:spPr>
          <a:xfrm rot="19736559">
            <a:off x="3729466" y="3272256"/>
            <a:ext cx="435807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x</a:t>
            </a:r>
            <a:r>
              <a:rPr lang="fr-FR" baseline="-25000"/>
              <a:t>e1</a:t>
            </a:r>
          </a:p>
        </xdr:txBody>
      </xdr:sp>
      <xdr:sp macro="" textlink="">
        <xdr:nvSpPr>
          <xdr:cNvPr id="15" name="ZoneTexte 13"/>
          <xdr:cNvSpPr txBox="1"/>
        </xdr:nvSpPr>
        <xdr:spPr>
          <a:xfrm rot="19736559">
            <a:off x="1740881" y="4624689"/>
            <a:ext cx="287447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x</a:t>
            </a:r>
            <a:endParaRPr lang="fr-FR" baseline="-25000"/>
          </a:p>
        </xdr:txBody>
      </xdr:sp>
      <xdr:sp macro="" textlink="">
        <xdr:nvSpPr>
          <xdr:cNvPr id="16" name="ZoneTexte 14"/>
          <xdr:cNvSpPr txBox="1"/>
        </xdr:nvSpPr>
        <xdr:spPr>
          <a:xfrm rot="19736559">
            <a:off x="1558423" y="3233371"/>
            <a:ext cx="445080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y</a:t>
            </a:r>
            <a:r>
              <a:rPr lang="fr-FR" baseline="-25000"/>
              <a:t>o1</a:t>
            </a:r>
          </a:p>
        </xdr:txBody>
      </xdr:sp>
      <xdr:sp macro="" textlink="">
        <xdr:nvSpPr>
          <xdr:cNvPr id="17" name="ZoneTexte 15"/>
          <xdr:cNvSpPr txBox="1"/>
        </xdr:nvSpPr>
        <xdr:spPr>
          <a:xfrm rot="19736559">
            <a:off x="2956280" y="1729762"/>
            <a:ext cx="445080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y</a:t>
            </a:r>
            <a:r>
              <a:rPr lang="fr-FR" baseline="-25000"/>
              <a:t>e1</a:t>
            </a:r>
          </a:p>
        </xdr:txBody>
      </xdr:sp>
      <xdr:sp macro="" textlink="">
        <xdr:nvSpPr>
          <xdr:cNvPr id="18" name="Ellipse 17"/>
          <xdr:cNvSpPr/>
        </xdr:nvSpPr>
        <xdr:spPr>
          <a:xfrm rot="139392">
            <a:off x="1901958" y="2203874"/>
            <a:ext cx="435807" cy="426346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chemeClr val="tx1"/>
                </a:solidFill>
              </a:rPr>
              <a:t>1</a:t>
            </a:r>
          </a:p>
        </xdr:txBody>
      </xdr:sp>
      <xdr:sp macro="" textlink="">
        <xdr:nvSpPr>
          <xdr:cNvPr id="19" name="Ellipse 18"/>
          <xdr:cNvSpPr/>
        </xdr:nvSpPr>
        <xdr:spPr>
          <a:xfrm rot="139392">
            <a:off x="6228576" y="4377234"/>
            <a:ext cx="435807" cy="426346"/>
          </a:xfrm>
          <a:prstGeom prst="ellipse">
            <a:avLst/>
          </a:prstGeom>
          <a:noFill/>
          <a:ln>
            <a:solidFill>
              <a:srgbClr val="81373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>
                <a:solidFill>
                  <a:schemeClr val="tx1"/>
                </a:solidFill>
              </a:rPr>
              <a:t>2</a:t>
            </a:r>
          </a:p>
        </xdr:txBody>
      </xdr:sp>
      <xdr:cxnSp macro="">
        <xdr:nvCxnSpPr>
          <xdr:cNvPr id="20" name="Connecteur droit avec flèche 19"/>
          <xdr:cNvCxnSpPr/>
        </xdr:nvCxnSpPr>
        <xdr:spPr>
          <a:xfrm flipV="1">
            <a:off x="6542099" y="1019805"/>
            <a:ext cx="1084882" cy="676593"/>
          </a:xfrm>
          <a:prstGeom prst="straightConnector1">
            <a:avLst/>
          </a:prstGeom>
          <a:ln w="762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Connecteur droit avec flèche 20"/>
          <xdr:cNvCxnSpPr>
            <a:stCxn id="7" idx="1"/>
          </xdr:cNvCxnSpPr>
        </xdr:nvCxnSpPr>
        <xdr:spPr>
          <a:xfrm flipH="1" flipV="1">
            <a:off x="3265424" y="3747590"/>
            <a:ext cx="1019975" cy="1640505"/>
          </a:xfrm>
          <a:prstGeom prst="straightConnector1">
            <a:avLst/>
          </a:prstGeom>
          <a:ln w="9525">
            <a:solidFill>
              <a:schemeClr val="tx1"/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Connecteur droit avec flèche 21"/>
          <xdr:cNvCxnSpPr/>
        </xdr:nvCxnSpPr>
        <xdr:spPr>
          <a:xfrm flipH="1" flipV="1">
            <a:off x="6062639" y="1990828"/>
            <a:ext cx="1669050" cy="2715638"/>
          </a:xfrm>
          <a:prstGeom prst="straightConnector1">
            <a:avLst/>
          </a:prstGeom>
          <a:ln w="9525">
            <a:solidFill>
              <a:schemeClr val="tx1"/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ZoneTexte 21"/>
          <xdr:cNvSpPr txBox="1"/>
        </xdr:nvSpPr>
        <xdr:spPr>
          <a:xfrm rot="19736559">
            <a:off x="6072108" y="1778681"/>
            <a:ext cx="426535" cy="361467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x</a:t>
            </a:r>
            <a:r>
              <a:rPr lang="fr-FR" baseline="-25000"/>
              <a:t>e2</a:t>
            </a:r>
          </a:p>
        </xdr:txBody>
      </xdr:sp>
      <xdr:sp macro="" textlink="">
        <xdr:nvSpPr>
          <xdr:cNvPr id="24" name="ZoneTexte 22"/>
          <xdr:cNvSpPr txBox="1"/>
        </xdr:nvSpPr>
        <xdr:spPr>
          <a:xfrm rot="19736559">
            <a:off x="2658802" y="3590303"/>
            <a:ext cx="556350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x</a:t>
            </a:r>
            <a:r>
              <a:rPr lang="fr-FR" baseline="-25000"/>
              <a:t>cdr1</a:t>
            </a:r>
          </a:p>
        </xdr:txBody>
      </xdr:sp>
      <xdr:sp macro="" textlink="">
        <xdr:nvSpPr>
          <xdr:cNvPr id="25" name="ZoneTexte 23"/>
          <xdr:cNvSpPr txBox="1"/>
        </xdr:nvSpPr>
        <xdr:spPr>
          <a:xfrm rot="19736559">
            <a:off x="7788769" y="4428128"/>
            <a:ext cx="445080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y</a:t>
            </a:r>
            <a:r>
              <a:rPr lang="fr-FR" baseline="-25000"/>
              <a:t>e2</a:t>
            </a:r>
          </a:p>
        </xdr:txBody>
      </xdr:sp>
      <xdr:sp macro="" textlink="">
        <xdr:nvSpPr>
          <xdr:cNvPr id="26" name="ZoneTexte 25"/>
          <xdr:cNvSpPr txBox="1"/>
        </xdr:nvSpPr>
        <xdr:spPr>
          <a:xfrm rot="19736559">
            <a:off x="4661915" y="2647739"/>
            <a:ext cx="556350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x</a:t>
            </a:r>
            <a:r>
              <a:rPr lang="fr-FR" baseline="-25000"/>
              <a:t>cdr2</a:t>
            </a:r>
          </a:p>
        </xdr:txBody>
      </xdr:sp>
      <xdr:cxnSp macro="">
        <xdr:nvCxnSpPr>
          <xdr:cNvPr id="27" name="Connecteur droit avec flèche 26"/>
          <xdr:cNvCxnSpPr/>
        </xdr:nvCxnSpPr>
        <xdr:spPr>
          <a:xfrm flipH="1" flipV="1">
            <a:off x="2454668" y="2659403"/>
            <a:ext cx="704710" cy="1158549"/>
          </a:xfrm>
          <a:prstGeom prst="straightConnector1">
            <a:avLst/>
          </a:prstGeom>
          <a:ln w="9525">
            <a:solidFill>
              <a:schemeClr val="tx1"/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ZoneTexte 27"/>
          <xdr:cNvSpPr txBox="1"/>
        </xdr:nvSpPr>
        <xdr:spPr>
          <a:xfrm rot="19736559">
            <a:off x="3254110" y="3548556"/>
            <a:ext cx="435807" cy="361467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x</a:t>
            </a:r>
            <a:r>
              <a:rPr lang="fr-FR" baseline="-25000"/>
              <a:t>o2</a:t>
            </a:r>
          </a:p>
        </xdr:txBody>
      </xdr:sp>
      <xdr:sp macro="" textlink="">
        <xdr:nvSpPr>
          <xdr:cNvPr id="29" name="ZoneTexte 61"/>
          <xdr:cNvSpPr txBox="1"/>
        </xdr:nvSpPr>
        <xdr:spPr>
          <a:xfrm rot="19736559">
            <a:off x="6023948" y="4758684"/>
            <a:ext cx="556350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y</a:t>
            </a:r>
            <a:r>
              <a:rPr lang="fr-FR" baseline="-25000"/>
              <a:t>cdr2</a:t>
            </a:r>
          </a:p>
        </xdr:txBody>
      </xdr:sp>
      <xdr:sp macro="" textlink="">
        <xdr:nvSpPr>
          <xdr:cNvPr id="30" name="ZoneTexte 62"/>
          <xdr:cNvSpPr txBox="1"/>
        </xdr:nvSpPr>
        <xdr:spPr>
          <a:xfrm rot="19702274">
            <a:off x="2328761" y="2316592"/>
            <a:ext cx="565622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y</a:t>
            </a:r>
            <a:r>
              <a:rPr lang="fr-FR" baseline="-25000"/>
              <a:t>cdr1</a:t>
            </a:r>
          </a:p>
        </xdr:txBody>
      </xdr:sp>
      <xdr:grpSp>
        <xdr:nvGrpSpPr>
          <xdr:cNvPr id="4292" name="Groupe 30"/>
          <xdr:cNvGrpSpPr>
            <a:grpSpLocks/>
          </xdr:cNvGrpSpPr>
        </xdr:nvGrpSpPr>
        <xdr:grpSpPr bwMode="auto">
          <a:xfrm rot="-1680000">
            <a:off x="1162550" y="4826500"/>
            <a:ext cx="297950" cy="297950"/>
            <a:chOff x="1898650" y="5092700"/>
            <a:chExt cx="1080000" cy="1080000"/>
          </a:xfrm>
        </xdr:grpSpPr>
        <xdr:sp macro="" textlink="">
          <xdr:nvSpPr>
            <xdr:cNvPr id="40" name="Ellipse 39"/>
            <xdr:cNvSpPr/>
          </xdr:nvSpPr>
          <xdr:spPr>
            <a:xfrm>
              <a:off x="1805468" y="5028566"/>
              <a:ext cx="1075540" cy="1075066"/>
            </a:xfrm>
            <a:prstGeom prst="ellipse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/>
            <a:p>
              <a:endParaRPr lang="fr-FR"/>
            </a:p>
          </xdr:txBody>
        </xdr:sp>
        <xdr:sp macro="" textlink="">
          <xdr:nvSpPr>
            <xdr:cNvPr id="41" name="Secteurs 40"/>
            <xdr:cNvSpPr/>
          </xdr:nvSpPr>
          <xdr:spPr>
            <a:xfrm>
              <a:off x="1805468" y="5028566"/>
              <a:ext cx="1075540" cy="1075066"/>
            </a:xfrm>
            <a:prstGeom prst="pie">
              <a:avLst>
                <a:gd name="adj1" fmla="val 10800000"/>
                <a:gd name="adj2" fmla="val 16200000"/>
              </a:avLst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/>
            <a:p>
              <a:endParaRPr lang="fr-FR"/>
            </a:p>
          </xdr:txBody>
        </xdr:sp>
        <xdr:sp macro="" textlink="">
          <xdr:nvSpPr>
            <xdr:cNvPr id="42" name="Secteurs 41"/>
            <xdr:cNvSpPr/>
          </xdr:nvSpPr>
          <xdr:spPr>
            <a:xfrm rot="10800000">
              <a:off x="1805468" y="5028566"/>
              <a:ext cx="1075540" cy="1075066"/>
            </a:xfrm>
            <a:prstGeom prst="pie">
              <a:avLst>
                <a:gd name="adj1" fmla="val 10800000"/>
                <a:gd name="adj2" fmla="val 16200000"/>
              </a:avLst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/>
            <a:p>
              <a:endParaRPr lang="fr-FR"/>
            </a:p>
          </xdr:txBody>
        </xdr:sp>
      </xdr:grpSp>
      <xdr:cxnSp macro="">
        <xdr:nvCxnSpPr>
          <xdr:cNvPr id="32" name="Connecteur droit avec flèche 31"/>
          <xdr:cNvCxnSpPr>
            <a:stCxn id="29" idx="1"/>
          </xdr:cNvCxnSpPr>
        </xdr:nvCxnSpPr>
        <xdr:spPr>
          <a:xfrm flipH="1" flipV="1">
            <a:off x="2481422" y="2669075"/>
            <a:ext cx="3560639" cy="2419050"/>
          </a:xfrm>
          <a:prstGeom prst="straightConnector1">
            <a:avLst/>
          </a:prstGeom>
          <a:ln w="6350">
            <a:solidFill>
              <a:schemeClr val="tx1"/>
            </a:solidFill>
            <a:prstDash val="dashDot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Connecteur droit avec flèche 32"/>
          <xdr:cNvCxnSpPr/>
        </xdr:nvCxnSpPr>
        <xdr:spPr>
          <a:xfrm flipH="1" flipV="1">
            <a:off x="4662880" y="2878809"/>
            <a:ext cx="1353785" cy="2187340"/>
          </a:xfrm>
          <a:prstGeom prst="straightConnector1">
            <a:avLst/>
          </a:prstGeom>
          <a:ln w="9525">
            <a:solidFill>
              <a:schemeClr val="tx1"/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necteur droit avec flèche 33"/>
          <xdr:cNvCxnSpPr/>
        </xdr:nvCxnSpPr>
        <xdr:spPr>
          <a:xfrm flipH="1" flipV="1">
            <a:off x="4188113" y="3177053"/>
            <a:ext cx="704710" cy="1140012"/>
          </a:xfrm>
          <a:prstGeom prst="straightConnector1">
            <a:avLst/>
          </a:prstGeom>
          <a:ln w="28575">
            <a:solidFill>
              <a:schemeClr val="tx1"/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ZoneTexte 52"/>
          <xdr:cNvSpPr txBox="1"/>
        </xdr:nvSpPr>
        <xdr:spPr>
          <a:xfrm rot="19736559">
            <a:off x="3855305" y="2839018"/>
            <a:ext cx="482170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x</a:t>
            </a:r>
            <a:r>
              <a:rPr lang="fr-FR" baseline="-25000"/>
              <a:t>cdr</a:t>
            </a:r>
          </a:p>
        </xdr:txBody>
      </xdr:sp>
      <xdr:sp macro="" textlink="">
        <xdr:nvSpPr>
          <xdr:cNvPr id="36" name="ZoneTexte 53"/>
          <xdr:cNvSpPr txBox="1"/>
        </xdr:nvSpPr>
        <xdr:spPr>
          <a:xfrm rot="19736559">
            <a:off x="4424673" y="4178278"/>
            <a:ext cx="482170" cy="37073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/>
              <a:t>y</a:t>
            </a:r>
            <a:r>
              <a:rPr lang="fr-FR" baseline="-25000"/>
              <a:t>cdr</a:t>
            </a:r>
          </a:p>
        </xdr:txBody>
      </xdr:sp>
      <xdr:sp macro="" textlink="">
        <xdr:nvSpPr>
          <xdr:cNvPr id="37" name="Ellipse 36"/>
          <xdr:cNvSpPr/>
        </xdr:nvSpPr>
        <xdr:spPr>
          <a:xfrm flipV="1">
            <a:off x="4855810" y="4268372"/>
            <a:ext cx="83452" cy="74147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fr-FR"/>
          </a:p>
        </xdr:txBody>
      </xdr:sp>
      <xdr:sp macro="" textlink="">
        <xdr:nvSpPr>
          <xdr:cNvPr id="38" name="ZoneTexte 55"/>
          <xdr:cNvSpPr txBox="1"/>
        </xdr:nvSpPr>
        <xdr:spPr>
          <a:xfrm rot="3480000">
            <a:off x="4071463" y="3485977"/>
            <a:ext cx="1047328" cy="278175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1200"/>
              <a:t>Excentrement</a:t>
            </a:r>
            <a:endParaRPr lang="fr-FR" sz="1200" baseline="-25000"/>
          </a:p>
        </xdr:txBody>
      </xdr:sp>
      <xdr:sp macro="" textlink="">
        <xdr:nvSpPr>
          <xdr:cNvPr id="39" name="ZoneTexte 56"/>
          <xdr:cNvSpPr txBox="1"/>
        </xdr:nvSpPr>
        <xdr:spPr>
          <a:xfrm rot="19736559">
            <a:off x="7535433" y="1013363"/>
            <a:ext cx="380172" cy="463420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fr-FR" sz="2400"/>
              <a:t>N</a:t>
            </a:r>
            <a:endParaRPr lang="fr-FR" sz="2400" baseline="-25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9.xml"/><Relationship Id="rId5" Type="http://schemas.openxmlformats.org/officeDocument/2006/relationships/control" Target="../activeX/activeX8.xml"/><Relationship Id="rId4" Type="http://schemas.openxmlformats.org/officeDocument/2006/relationships/control" Target="../activeX/activeX7.xml"/><Relationship Id="rId9" Type="http://schemas.openxmlformats.org/officeDocument/2006/relationships/control" Target="../activeX/activeX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5.xml"/><Relationship Id="rId5" Type="http://schemas.openxmlformats.org/officeDocument/2006/relationships/control" Target="../activeX/activeX14.xml"/><Relationship Id="rId4" Type="http://schemas.openxmlformats.org/officeDocument/2006/relationships/control" Target="../activeX/activeX13.xml"/><Relationship Id="rId9" Type="http://schemas.openxmlformats.org/officeDocument/2006/relationships/control" Target="../activeX/activeX1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6"/>
  <dimension ref="A1:X31"/>
  <sheetViews>
    <sheetView showGridLines="0" tabSelected="1" zoomScaleNormal="100" workbookViewId="0">
      <selection activeCell="C3" sqref="C3"/>
    </sheetView>
  </sheetViews>
  <sheetFormatPr baseColWidth="10" defaultRowHeight="15"/>
  <cols>
    <col min="1" max="1" width="7.28515625" style="52" customWidth="1"/>
    <col min="2" max="2" width="11.42578125" style="52"/>
    <col min="3" max="3" width="8" style="52" customWidth="1"/>
    <col min="4" max="4" width="10" style="52" customWidth="1"/>
    <col min="5" max="5" width="7.28515625" style="52" customWidth="1"/>
    <col min="6" max="7" width="9.5703125" style="52" customWidth="1"/>
    <col min="8" max="8" width="28.85546875" style="52" customWidth="1"/>
    <col min="9" max="12" width="6.85546875" style="52" customWidth="1"/>
    <col min="13" max="13" width="10.85546875" style="52" customWidth="1"/>
    <col min="14" max="14" width="6.85546875" style="52" customWidth="1"/>
    <col min="15" max="15" width="6.7109375" style="52" customWidth="1"/>
    <col min="16" max="21" width="11.42578125" style="52"/>
  </cols>
  <sheetData>
    <row r="1" spans="1:24" ht="16.5" thickBot="1">
      <c r="A1" s="104" t="s">
        <v>58</v>
      </c>
    </row>
    <row r="2" spans="1:24" s="26" customFormat="1" ht="36">
      <c r="A2" s="49" t="s">
        <v>26</v>
      </c>
      <c r="B2" s="49" t="s">
        <v>50</v>
      </c>
      <c r="C2" s="49"/>
      <c r="D2" s="49" t="s">
        <v>51</v>
      </c>
      <c r="E2" s="49"/>
      <c r="F2" s="99" t="s">
        <v>43</v>
      </c>
      <c r="G2" s="49" t="s">
        <v>54</v>
      </c>
      <c r="H2" s="98" t="s">
        <v>55</v>
      </c>
      <c r="I2" s="100"/>
      <c r="J2" s="28" t="s">
        <v>26</v>
      </c>
      <c r="K2" s="29" t="s">
        <v>46</v>
      </c>
      <c r="L2" s="29" t="s">
        <v>47</v>
      </c>
      <c r="M2" s="29" t="s">
        <v>0</v>
      </c>
      <c r="N2" s="29" t="s">
        <v>45</v>
      </c>
      <c r="O2" s="30" t="s">
        <v>48</v>
      </c>
      <c r="P2" s="30"/>
      <c r="Q2" s="29" t="s">
        <v>39</v>
      </c>
      <c r="R2" s="31"/>
      <c r="S2" s="29" t="s">
        <v>40</v>
      </c>
      <c r="T2" s="30"/>
      <c r="U2" s="32"/>
    </row>
    <row r="3" spans="1:24" ht="16.5" thickBot="1">
      <c r="A3" s="63">
        <v>1</v>
      </c>
      <c r="B3" s="64" t="s">
        <v>3</v>
      </c>
      <c r="C3" s="90">
        <v>-153</v>
      </c>
      <c r="D3" s="64" t="s">
        <v>4</v>
      </c>
      <c r="E3" s="90">
        <v>0</v>
      </c>
      <c r="F3" s="27">
        <v>6</v>
      </c>
      <c r="G3" s="50">
        <f>M3*N3/100</f>
        <v>251.81143738917024</v>
      </c>
      <c r="H3" s="51"/>
      <c r="I3" s="101"/>
      <c r="J3" s="33">
        <v>1</v>
      </c>
      <c r="K3" s="34">
        <f>IF(G3&lt;&gt;0,R3-G3/2*COS(P3),"")</f>
        <v>-153</v>
      </c>
      <c r="L3" s="34">
        <f>IF(G3&lt;&gt;0,R3+G3/2*COS(P3),"")</f>
        <v>0</v>
      </c>
      <c r="M3" s="34">
        <f>((E3-C3)^2+(E4-C4)^2)^0.5</f>
        <v>251.81143738917024</v>
      </c>
      <c r="N3" s="34">
        <v>100</v>
      </c>
      <c r="O3" s="35" t="s">
        <v>44</v>
      </c>
      <c r="P3" s="35">
        <f>IF(E3-C3&lt;&gt;0,ATAN((E4-C4)/(E3-C3)),"")</f>
        <v>0.91776413251198796</v>
      </c>
      <c r="Q3" s="35" t="s">
        <v>1</v>
      </c>
      <c r="R3" s="34">
        <f t="shared" ref="R3:R14" si="0">(E3-C3)/2+C3</f>
        <v>-76.5</v>
      </c>
      <c r="S3" s="36" t="s">
        <v>52</v>
      </c>
      <c r="T3" s="37">
        <f>IF((G3*F3+G5*F5+G7*F7+G9*F9+G11*F11+G13*F13)=0,"",(G3*F3*R3+G5*F5*R5+G7*F7*R7+G9*F9*R9+G11*F11*R11+G13*F13*R13)/(G3*F3+G5*F5+G7*F7+G9*F9+G11*F11+G13*F13))</f>
        <v>92.088512972022727</v>
      </c>
      <c r="U3" s="38">
        <f>IF((G3*F3+G5*F5+G7*F7+G9*F9+G11*F11+G13*F13)=0,"",(G3*F3*R3+G5*F5*R5+G7*F7*R7+G9*F9*R9+G11*F11*R11+G13*F13*R13)/(G3*F3+G5*F5+G7*F7+G9*F9+G11*F11+G13*F13))</f>
        <v>92.088512972022727</v>
      </c>
      <c r="W3" s="25"/>
      <c r="X3" s="25"/>
    </row>
    <row r="4" spans="1:24" ht="15.75" thickBot="1">
      <c r="A4" s="65"/>
      <c r="B4" s="66" t="s">
        <v>5</v>
      </c>
      <c r="C4" s="91">
        <v>-37</v>
      </c>
      <c r="D4" s="66" t="s">
        <v>6</v>
      </c>
      <c r="E4" s="91">
        <v>163</v>
      </c>
      <c r="F4" s="54"/>
      <c r="G4" s="53"/>
      <c r="H4" s="54"/>
      <c r="I4" s="101"/>
      <c r="J4" s="39"/>
      <c r="K4" s="34">
        <f>IF(G3&lt;&gt;0,R4-G3/2*SIN(P3),"")</f>
        <v>-37</v>
      </c>
      <c r="L4" s="34">
        <f>IF(G3&lt;&gt;0,R4+G3/2*SIN(P3),"")</f>
        <v>163</v>
      </c>
      <c r="M4" s="34"/>
      <c r="N4" s="34"/>
      <c r="O4" s="35"/>
      <c r="P4" s="35"/>
      <c r="Q4" s="35" t="s">
        <v>27</v>
      </c>
      <c r="R4" s="34">
        <f t="shared" si="0"/>
        <v>63</v>
      </c>
      <c r="S4" s="35" t="s">
        <v>53</v>
      </c>
      <c r="T4" s="34" t="s">
        <v>46</v>
      </c>
      <c r="U4" s="38">
        <f>IF((G3*F3+G5*F5+G7*F7+G9*F9+G11*F11+G13*F13)=0,"",(G3*F3*R4+G5*F5*R6+G7*F7*R8+G9*F9*R10+G11*F11*R12+G13*F13*R14)/(G3*F3+G5*F5+G7*F7+G9*F9+G11*F11+G13*F13))</f>
        <v>-51.973377033968717</v>
      </c>
      <c r="W4" s="25"/>
      <c r="X4" s="25"/>
    </row>
    <row r="5" spans="1:24" ht="16.5" thickBot="1">
      <c r="A5" s="67">
        <v>2</v>
      </c>
      <c r="B5" s="68" t="s">
        <v>7</v>
      </c>
      <c r="C5" s="90">
        <v>0</v>
      </c>
      <c r="D5" s="68" t="s">
        <v>8</v>
      </c>
      <c r="E5" s="90">
        <v>365</v>
      </c>
      <c r="F5" s="27">
        <v>6</v>
      </c>
      <c r="G5" s="50">
        <f>M5*N5/100</f>
        <v>471.83259743260641</v>
      </c>
      <c r="H5" s="55"/>
      <c r="I5" s="101"/>
      <c r="J5" s="33">
        <v>2</v>
      </c>
      <c r="K5" s="34">
        <f>IF(G5&lt;&gt;0,R5-G5/2*COS(P5),"")</f>
        <v>0</v>
      </c>
      <c r="L5" s="34">
        <f>IF(G5&lt;&gt;0,R5+G5/2*COS(P5),"")</f>
        <v>365</v>
      </c>
      <c r="M5" s="34">
        <f>((E5-C5)^2+(E6-C6)^2)^0.5</f>
        <v>471.83259743260641</v>
      </c>
      <c r="N5" s="34">
        <v>100</v>
      </c>
      <c r="O5" s="35" t="s">
        <v>44</v>
      </c>
      <c r="P5" s="35">
        <f>IF(E5-C5&lt;&gt;0,ATAN((E6-C6)/(E5-C5)),"")</f>
        <v>-0.68632599159904117</v>
      </c>
      <c r="Q5" s="35" t="s">
        <v>2</v>
      </c>
      <c r="R5" s="34">
        <f t="shared" si="0"/>
        <v>182.5</v>
      </c>
      <c r="S5" s="40"/>
      <c r="T5" s="35"/>
      <c r="U5" s="41"/>
      <c r="W5" s="25"/>
      <c r="X5" s="25"/>
    </row>
    <row r="6" spans="1:24" ht="15.75" thickBot="1">
      <c r="A6" s="69"/>
      <c r="B6" s="70" t="s">
        <v>9</v>
      </c>
      <c r="C6" s="91">
        <v>163</v>
      </c>
      <c r="D6" s="70" t="s">
        <v>6</v>
      </c>
      <c r="E6" s="91">
        <v>-136</v>
      </c>
      <c r="F6" s="54"/>
      <c r="G6" s="53"/>
      <c r="H6" s="54"/>
      <c r="I6" s="101"/>
      <c r="J6" s="39"/>
      <c r="K6" s="34">
        <f>IF(G5&lt;&gt;0,R6-G5/2*SIN(P5),"")</f>
        <v>163</v>
      </c>
      <c r="L6" s="34">
        <f>IF(G5&lt;&gt;0,R6+G5/2*SIN(P5),"")</f>
        <v>-136</v>
      </c>
      <c r="M6" s="34"/>
      <c r="N6" s="34"/>
      <c r="O6" s="35"/>
      <c r="P6" s="35"/>
      <c r="Q6" s="35" t="s">
        <v>28</v>
      </c>
      <c r="R6" s="34">
        <f t="shared" si="0"/>
        <v>13.5</v>
      </c>
      <c r="S6" s="40"/>
      <c r="T6" s="35"/>
      <c r="U6" s="41"/>
      <c r="W6" s="25"/>
      <c r="X6" s="25"/>
    </row>
    <row r="7" spans="1:24" ht="16.5" thickBot="1">
      <c r="A7" s="71">
        <v>3</v>
      </c>
      <c r="B7" s="72" t="s">
        <v>11</v>
      </c>
      <c r="C7" s="90">
        <v>365</v>
      </c>
      <c r="D7" s="72" t="s">
        <v>12</v>
      </c>
      <c r="E7" s="90">
        <v>66</v>
      </c>
      <c r="F7" s="27">
        <v>6</v>
      </c>
      <c r="G7" s="50">
        <f>M7*N7/100</f>
        <v>309.77733939073079</v>
      </c>
      <c r="H7" s="56"/>
      <c r="I7" s="101"/>
      <c r="J7" s="33">
        <v>3</v>
      </c>
      <c r="K7" s="34">
        <f>IF(G7&lt;&gt;0,R7-G7/2*COS(P7),"")</f>
        <v>66</v>
      </c>
      <c r="L7" s="34">
        <f>IF(G7&lt;&gt;0,R7+G7/2*COS(P7),"")</f>
        <v>365</v>
      </c>
      <c r="M7" s="34">
        <f>((E7-C7)^2+(E8-C8)^2)^0.5</f>
        <v>309.77733939073079</v>
      </c>
      <c r="N7" s="34">
        <v>100</v>
      </c>
      <c r="O7" s="35" t="s">
        <v>44</v>
      </c>
      <c r="P7" s="35">
        <f>IF(E7-C7&lt;&gt;0,ATAN((E8-C8)/(E7-C7)),"")</f>
        <v>0.264553296538106</v>
      </c>
      <c r="Q7" s="35" t="s">
        <v>29</v>
      </c>
      <c r="R7" s="34">
        <f t="shared" si="0"/>
        <v>215.5</v>
      </c>
      <c r="S7" s="40"/>
      <c r="T7" s="35"/>
      <c r="U7" s="41"/>
      <c r="W7" s="25"/>
      <c r="X7" s="25"/>
    </row>
    <row r="8" spans="1:24" ht="15.75" thickBot="1">
      <c r="A8" s="73"/>
      <c r="B8" s="74" t="s">
        <v>13</v>
      </c>
      <c r="C8" s="91">
        <v>-136</v>
      </c>
      <c r="D8" s="74" t="s">
        <v>10</v>
      </c>
      <c r="E8" s="91">
        <v>-217</v>
      </c>
      <c r="F8" s="54"/>
      <c r="G8" s="53"/>
      <c r="H8" s="54"/>
      <c r="I8" s="101"/>
      <c r="J8" s="39"/>
      <c r="K8" s="34">
        <f>IF(G7&lt;&gt;0,R8-G7/2*SIN(P7),"")</f>
        <v>-217</v>
      </c>
      <c r="L8" s="34">
        <f>IF(G7&lt;&gt;0,R8+G7/2*SIN(P7),"")</f>
        <v>-136</v>
      </c>
      <c r="M8" s="34"/>
      <c r="N8" s="34"/>
      <c r="O8" s="35"/>
      <c r="P8" s="35"/>
      <c r="Q8" s="35" t="s">
        <v>30</v>
      </c>
      <c r="R8" s="34">
        <f t="shared" si="0"/>
        <v>-176.5</v>
      </c>
      <c r="S8" s="40"/>
      <c r="T8" s="35"/>
      <c r="U8" s="41"/>
      <c r="W8" s="25"/>
      <c r="X8" s="25"/>
    </row>
    <row r="9" spans="1:24" ht="16.5" thickBot="1">
      <c r="A9" s="75">
        <v>4</v>
      </c>
      <c r="B9" s="76" t="s">
        <v>15</v>
      </c>
      <c r="C9" s="90">
        <v>66</v>
      </c>
      <c r="D9" s="76" t="s">
        <v>16</v>
      </c>
      <c r="E9" s="90">
        <v>-153</v>
      </c>
      <c r="F9" s="27">
        <v>6</v>
      </c>
      <c r="G9" s="50">
        <f>M9*N9/100</f>
        <v>283.48015803579619</v>
      </c>
      <c r="H9" s="57"/>
      <c r="I9" s="101"/>
      <c r="J9" s="33">
        <v>4</v>
      </c>
      <c r="K9" s="34">
        <f>IF(G9&lt;&gt;0,R9-G9/2*COS(P9),"")</f>
        <v>-153</v>
      </c>
      <c r="L9" s="34">
        <f>IF(G9&lt;&gt;0,R9+G9/2*COS(P9),"")</f>
        <v>65.999999999999986</v>
      </c>
      <c r="M9" s="34">
        <f>((E9-C9)^2+(E10-C10)^2)^0.5</f>
        <v>283.48015803579619</v>
      </c>
      <c r="N9" s="34">
        <v>100</v>
      </c>
      <c r="O9" s="35" t="s">
        <v>44</v>
      </c>
      <c r="P9" s="35">
        <f>IF(E9-C9&lt;&gt;0,ATAN((E10-C10)/(E9-C9)),"")</f>
        <v>-0.68796331210519213</v>
      </c>
      <c r="Q9" s="35" t="s">
        <v>31</v>
      </c>
      <c r="R9" s="34">
        <f t="shared" si="0"/>
        <v>-43.5</v>
      </c>
      <c r="S9" s="40"/>
      <c r="T9" s="35"/>
      <c r="U9" s="41"/>
      <c r="W9" s="25"/>
      <c r="X9" s="25"/>
    </row>
    <row r="10" spans="1:24" ht="15.75" thickBot="1">
      <c r="A10" s="77"/>
      <c r="B10" s="78" t="s">
        <v>17</v>
      </c>
      <c r="C10" s="91">
        <v>-217</v>
      </c>
      <c r="D10" s="78" t="s">
        <v>14</v>
      </c>
      <c r="E10" s="91">
        <v>-37</v>
      </c>
      <c r="F10" s="54"/>
      <c r="G10" s="53"/>
      <c r="H10" s="54"/>
      <c r="I10" s="101"/>
      <c r="J10" s="39"/>
      <c r="K10" s="34">
        <f>IF(G9&lt;&gt;0,R10-G9/2*SIN(P9),"")</f>
        <v>-37.000000000000014</v>
      </c>
      <c r="L10" s="34">
        <f>IF(G9&lt;&gt;0,R10+G9/2*SIN(P9),"")</f>
        <v>-217</v>
      </c>
      <c r="M10" s="34"/>
      <c r="N10" s="34"/>
      <c r="O10" s="35"/>
      <c r="P10" s="35"/>
      <c r="Q10" s="35" t="s">
        <v>32</v>
      </c>
      <c r="R10" s="34">
        <f t="shared" si="0"/>
        <v>-127</v>
      </c>
      <c r="S10" s="42"/>
      <c r="T10" s="43"/>
      <c r="U10" s="41"/>
      <c r="W10" s="25"/>
      <c r="X10" s="25"/>
    </row>
    <row r="11" spans="1:24" ht="16.5" thickBot="1">
      <c r="A11" s="79">
        <v>5</v>
      </c>
      <c r="B11" s="80" t="s">
        <v>19</v>
      </c>
      <c r="C11" s="92"/>
      <c r="D11" s="80" t="s">
        <v>20</v>
      </c>
      <c r="E11" s="92"/>
      <c r="F11" s="27"/>
      <c r="G11" s="50">
        <f>M11*N11/100</f>
        <v>0</v>
      </c>
      <c r="H11" s="58"/>
      <c r="I11" s="101"/>
      <c r="J11" s="33">
        <v>5</v>
      </c>
      <c r="K11" s="34" t="str">
        <f>IF(G11&lt;&gt;0,R11-G11/2*COS(P11),"")</f>
        <v/>
      </c>
      <c r="L11" s="34" t="str">
        <f>IF(G11&lt;&gt;0,R11+G11/2*COS(P11),"")</f>
        <v/>
      </c>
      <c r="M11" s="34">
        <f>((E11-C11)^2+(E12-C12)^2)^0.5</f>
        <v>0</v>
      </c>
      <c r="N11" s="34">
        <v>0</v>
      </c>
      <c r="O11" s="35" t="s">
        <v>44</v>
      </c>
      <c r="P11" s="35" t="str">
        <f>IF(E11-C11&lt;&gt;0,ATAN((E12-C12)/(E11-C11)),"")</f>
        <v/>
      </c>
      <c r="Q11" s="35" t="s">
        <v>33</v>
      </c>
      <c r="R11" s="34">
        <f t="shared" si="0"/>
        <v>0</v>
      </c>
      <c r="S11" s="42"/>
      <c r="T11" s="35"/>
      <c r="U11" s="41"/>
      <c r="W11" s="25"/>
      <c r="X11" s="25"/>
    </row>
    <row r="12" spans="1:24" ht="15.75" thickBot="1">
      <c r="A12" s="81"/>
      <c r="B12" s="82" t="s">
        <v>21</v>
      </c>
      <c r="C12" s="93"/>
      <c r="D12" s="82" t="s">
        <v>18</v>
      </c>
      <c r="E12" s="93"/>
      <c r="F12" s="54"/>
      <c r="G12" s="53"/>
      <c r="H12" s="54"/>
      <c r="I12" s="101"/>
      <c r="J12" s="39"/>
      <c r="K12" s="34" t="str">
        <f>IF(G11&lt;&gt;0,R12-G11/2*SIN(P11),"")</f>
        <v/>
      </c>
      <c r="L12" s="34" t="str">
        <f>IF(G11&lt;&gt;0,R12+G11/2*SIN(P11),"")</f>
        <v/>
      </c>
      <c r="M12" s="34"/>
      <c r="N12" s="34"/>
      <c r="O12" s="35"/>
      <c r="P12" s="35"/>
      <c r="Q12" s="35" t="s">
        <v>34</v>
      </c>
      <c r="R12" s="34">
        <f t="shared" si="0"/>
        <v>0</v>
      </c>
      <c r="S12" s="40"/>
      <c r="T12" s="35"/>
      <c r="U12" s="41"/>
      <c r="W12" s="25" t="s">
        <v>57</v>
      </c>
      <c r="X12" s="25" t="s">
        <v>57</v>
      </c>
    </row>
    <row r="13" spans="1:24" ht="16.5" thickBot="1">
      <c r="A13" s="83">
        <v>6</v>
      </c>
      <c r="B13" s="84" t="s">
        <v>23</v>
      </c>
      <c r="C13" s="92"/>
      <c r="D13" s="84" t="s">
        <v>24</v>
      </c>
      <c r="E13" s="92"/>
      <c r="F13" s="27"/>
      <c r="G13" s="50">
        <f>M13*N13/100</f>
        <v>0</v>
      </c>
      <c r="H13" s="59"/>
      <c r="I13" s="101"/>
      <c r="J13" s="33">
        <v>6</v>
      </c>
      <c r="K13" s="34" t="str">
        <f>IF(G13&lt;&gt;0,R13-G13/2*COS(P13),"")</f>
        <v/>
      </c>
      <c r="L13" s="34" t="str">
        <f>IF(G13&lt;&gt;0,R13+G13/2*COS(P13),"")</f>
        <v/>
      </c>
      <c r="M13" s="34">
        <f>((E13-C13)^2+(E14-C14)^2)^0.5</f>
        <v>0</v>
      </c>
      <c r="N13" s="34">
        <v>0</v>
      </c>
      <c r="O13" s="35" t="s">
        <v>44</v>
      </c>
      <c r="P13" s="35" t="str">
        <f>IF(E13-C13&lt;&gt;0,ATAN((E14-C14)/(E13-C13)),"")</f>
        <v/>
      </c>
      <c r="Q13" s="35" t="s">
        <v>35</v>
      </c>
      <c r="R13" s="34">
        <f t="shared" si="0"/>
        <v>0</v>
      </c>
      <c r="S13" s="40"/>
      <c r="T13" s="35"/>
      <c r="U13" s="41"/>
      <c r="W13" s="25" t="s">
        <v>57</v>
      </c>
      <c r="X13" s="25" t="s">
        <v>57</v>
      </c>
    </row>
    <row r="14" spans="1:24" ht="15.75" thickBot="1">
      <c r="A14" s="85"/>
      <c r="B14" s="86" t="s">
        <v>25</v>
      </c>
      <c r="C14" s="93"/>
      <c r="D14" s="86" t="s">
        <v>22</v>
      </c>
      <c r="E14" s="93"/>
      <c r="F14" s="96"/>
      <c r="G14" s="97"/>
      <c r="H14" s="96"/>
      <c r="I14" s="102"/>
      <c r="J14" s="44"/>
      <c r="K14" s="45" t="str">
        <f>IF(G13&lt;&gt;0,R14-G13/2*SIN(P13),"")</f>
        <v/>
      </c>
      <c r="L14" s="45" t="str">
        <f>IF(G13&lt;&gt;0,R14+G13/2*SIN(P13),"")</f>
        <v/>
      </c>
      <c r="M14" s="45"/>
      <c r="N14" s="45"/>
      <c r="O14" s="46"/>
      <c r="P14" s="46"/>
      <c r="Q14" s="46" t="s">
        <v>36</v>
      </c>
      <c r="R14" s="45">
        <f t="shared" si="0"/>
        <v>0</v>
      </c>
      <c r="S14" s="47"/>
      <c r="T14" s="46"/>
      <c r="U14" s="48"/>
      <c r="W14" s="25" t="s">
        <v>57</v>
      </c>
      <c r="X14" s="25" t="s">
        <v>57</v>
      </c>
    </row>
    <row r="15" spans="1:24" ht="15.75" thickBot="1">
      <c r="A15" s="60"/>
      <c r="B15" s="60"/>
      <c r="C15" s="60"/>
      <c r="D15" s="60"/>
      <c r="E15" s="60"/>
      <c r="F15" s="87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24" ht="15.75" thickBot="1">
      <c r="A16" s="61"/>
      <c r="B16" s="61"/>
      <c r="C16" s="88"/>
      <c r="D16" s="89" t="s">
        <v>56</v>
      </c>
      <c r="E16" s="95">
        <f>ABS(U4)</f>
        <v>51.973377033968717</v>
      </c>
      <c r="F16" s="94" t="s">
        <v>49</v>
      </c>
      <c r="G16" s="61"/>
      <c r="H16" s="60"/>
      <c r="I16" s="60"/>
      <c r="J16" s="60"/>
      <c r="K16" s="60"/>
      <c r="L16" s="60"/>
      <c r="M16" s="60"/>
      <c r="N16" s="60"/>
      <c r="O16" s="60"/>
      <c r="P16" s="60"/>
    </row>
    <row r="17" spans="1:20">
      <c r="C17" s="62"/>
      <c r="H17" s="62"/>
      <c r="I17" s="62"/>
      <c r="J17" s="62"/>
      <c r="K17" s="62"/>
      <c r="L17" s="62"/>
      <c r="M17" s="62"/>
      <c r="N17" s="62"/>
      <c r="O17" s="62"/>
      <c r="P17" s="62"/>
      <c r="T17" s="103" t="str">
        <f>K11</f>
        <v/>
      </c>
    </row>
    <row r="18" spans="1:20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20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</row>
    <row r="20" spans="1:20"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  <row r="21" spans="1:20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</row>
    <row r="22" spans="1:20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20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1:20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5" spans="1:20"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</row>
    <row r="26" spans="1:20"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</row>
    <row r="27" spans="1:20"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</row>
    <row r="28" spans="1:20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  <row r="29" spans="1:20">
      <c r="A29" s="62"/>
      <c r="B29" s="62">
        <v>7627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  <row r="30" spans="1:20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</row>
    <row r="31" spans="1:20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</sheetData>
  <sheetProtection selectLockedCells="1"/>
  <pageMargins left="0.59055118110236227" right="0.04" top="1.0629921259842521" bottom="0.74803149606299213" header="0.31496062992125984" footer="0.31496062992125984"/>
  <pageSetup paperSize="9" scale="65" orientation="landscape" r:id="rId1"/>
  <headerFooter>
    <oddHeader>&amp;C&amp;"Arial,Normal"&amp;20U51-2013- Cas1</oddHeader>
  </headerFooter>
  <drawing r:id="rId2"/>
  <legacyDrawing r:id="rId3"/>
  <controls>
    <control shapeId="1031" r:id="rId4" name="ScrollBar7"/>
    <control shapeId="1030" r:id="rId5" name="ScrollBar6"/>
    <control shapeId="1029" r:id="rId6" name="ScrollBar5"/>
    <control shapeId="1028" r:id="rId7" name="ScrollBar4"/>
    <control shapeId="1027" r:id="rId8" name="ScrollBar3"/>
    <control shapeId="1026" r:id="rId9" name="ScrollBar2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7"/>
  <dimension ref="A1:X31"/>
  <sheetViews>
    <sheetView showGridLines="0" zoomScaleNormal="100" workbookViewId="0">
      <selection activeCell="C3" sqref="C3"/>
    </sheetView>
  </sheetViews>
  <sheetFormatPr baseColWidth="10" defaultRowHeight="15"/>
  <cols>
    <col min="1" max="1" width="7.28515625" style="52" customWidth="1"/>
    <col min="2" max="2" width="11.42578125" style="52"/>
    <col min="3" max="3" width="8" style="52" customWidth="1"/>
    <col min="4" max="4" width="10" style="52" customWidth="1"/>
    <col min="5" max="5" width="7.28515625" style="52" customWidth="1"/>
    <col min="6" max="7" width="9.5703125" style="52" customWidth="1"/>
    <col min="8" max="8" width="28.85546875" style="52" customWidth="1"/>
    <col min="9" max="12" width="6.85546875" style="52" customWidth="1"/>
    <col min="13" max="13" width="10.85546875" style="52" customWidth="1"/>
    <col min="14" max="14" width="6.85546875" style="52" customWidth="1"/>
    <col min="15" max="15" width="5.42578125" style="52" customWidth="1"/>
    <col min="16" max="16" width="7.85546875" style="103" customWidth="1"/>
    <col min="17" max="17" width="11.42578125" style="52"/>
    <col min="18" max="18" width="8.140625" style="52" customWidth="1"/>
    <col min="19" max="21" width="11.42578125" style="52"/>
  </cols>
  <sheetData>
    <row r="1" spans="1:24" ht="16.5" thickBot="1">
      <c r="A1" s="104" t="s">
        <v>58</v>
      </c>
    </row>
    <row r="2" spans="1:24" s="26" customFormat="1" ht="36">
      <c r="A2" s="49" t="s">
        <v>26</v>
      </c>
      <c r="B2" s="49" t="s">
        <v>50</v>
      </c>
      <c r="C2" s="49"/>
      <c r="D2" s="49" t="s">
        <v>51</v>
      </c>
      <c r="E2" s="49"/>
      <c r="F2" s="99" t="s">
        <v>43</v>
      </c>
      <c r="G2" s="49" t="s">
        <v>54</v>
      </c>
      <c r="H2" s="98" t="s">
        <v>55</v>
      </c>
      <c r="I2" s="100"/>
      <c r="J2" s="28" t="s">
        <v>26</v>
      </c>
      <c r="K2" s="29" t="s">
        <v>46</v>
      </c>
      <c r="L2" s="29" t="s">
        <v>47</v>
      </c>
      <c r="M2" s="29" t="s">
        <v>0</v>
      </c>
      <c r="N2" s="29" t="s">
        <v>45</v>
      </c>
      <c r="O2" s="112" t="s">
        <v>48</v>
      </c>
      <c r="P2" s="113" t="s">
        <v>61</v>
      </c>
      <c r="Q2" s="29" t="s">
        <v>39</v>
      </c>
      <c r="R2" s="31"/>
      <c r="S2" s="29" t="s">
        <v>40</v>
      </c>
      <c r="T2" s="30"/>
      <c r="U2" s="32"/>
    </row>
    <row r="3" spans="1:24" ht="16.5" thickBot="1">
      <c r="A3" s="63">
        <v>1</v>
      </c>
      <c r="B3" s="64" t="s">
        <v>3</v>
      </c>
      <c r="C3" s="90">
        <v>0</v>
      </c>
      <c r="D3" s="64" t="s">
        <v>4</v>
      </c>
      <c r="E3" s="90">
        <v>250</v>
      </c>
      <c r="F3" s="27">
        <v>6</v>
      </c>
      <c r="G3" s="50">
        <f>M3*N3/100</f>
        <v>286.53097563788805</v>
      </c>
      <c r="H3" s="51"/>
      <c r="I3" s="101"/>
      <c r="J3" s="33">
        <v>1</v>
      </c>
      <c r="K3" s="34">
        <f>IF(G3&lt;&gt;0,R3-G3/2*COS(P3*PI()/180),"")</f>
        <v>1.4210854715202004E-14</v>
      </c>
      <c r="L3" s="34">
        <f>IF(G3&lt;&gt;0,R3+G3/2*COS(P3*PI()/180),"")</f>
        <v>250</v>
      </c>
      <c r="M3" s="34">
        <f>((E3-C3)^2+(E4-C4)^2)^0.5</f>
        <v>286.53097563788805</v>
      </c>
      <c r="N3" s="34">
        <v>100</v>
      </c>
      <c r="O3" s="110" t="s">
        <v>62</v>
      </c>
      <c r="P3" s="114">
        <f>IF(E3-C3&lt;&gt;0,180/PI()*ATAN((E4-C4)/(E3-C3)),90)</f>
        <v>29.24882633654698</v>
      </c>
      <c r="Q3" s="35" t="s">
        <v>1</v>
      </c>
      <c r="R3" s="34">
        <f t="shared" ref="R3:R14" si="0">(E3-C3)/2+C3</f>
        <v>125</v>
      </c>
      <c r="S3" s="36" t="s">
        <v>52</v>
      </c>
      <c r="T3" s="37">
        <f>IF((G3*F3+G5*F5+G7*F7+G9*F9+G11*F11+G13*F13)=0,"",(G3*F3*R3+G5*F5*R5+G7*F7*R7+G9*F9*R9+G11*F11*R11+G13*F13*R13)/(G3*F3+G5*F5+G7*F7+G9*F9+G11*F11+G13*F13))</f>
        <v>157.27067855165859</v>
      </c>
      <c r="U3" s="38">
        <f>IF((G3*F3+G5*F5+G7*F7+G9*F9+G11*F11+G13*F13)=0,"",(G3*F3*R3+G5*F5*R5+G7*F7*R7+G9*F9*R9+G11*F11*R11+G13*F13*R13)/(G3*F3+G5*F5+G7*F7+G9*F9+G11*F11+G13*F13))</f>
        <v>157.27067855165859</v>
      </c>
      <c r="W3" s="25"/>
      <c r="X3" s="25"/>
    </row>
    <row r="4" spans="1:24" ht="15.75" thickBot="1">
      <c r="A4" s="65"/>
      <c r="B4" s="66" t="s">
        <v>5</v>
      </c>
      <c r="C4" s="91">
        <v>0</v>
      </c>
      <c r="D4" s="66" t="s">
        <v>6</v>
      </c>
      <c r="E4" s="91">
        <v>140</v>
      </c>
      <c r="F4" s="54"/>
      <c r="G4" s="53"/>
      <c r="H4" s="54"/>
      <c r="I4" s="101"/>
      <c r="J4" s="39"/>
      <c r="K4" s="34">
        <f>IF(G3&lt;&gt;0,R4-G3/2*SIN(P3*PI()/180),"")</f>
        <v>-1.4210854715202004E-14</v>
      </c>
      <c r="L4" s="34">
        <f>IF(G3&lt;&gt;0,R4+G3/2*SIN(P3*PI()/180),"")</f>
        <v>140</v>
      </c>
      <c r="M4" s="34"/>
      <c r="N4" s="34"/>
      <c r="O4" s="110"/>
      <c r="P4" s="114"/>
      <c r="Q4" s="35" t="s">
        <v>27</v>
      </c>
      <c r="R4" s="34">
        <f t="shared" si="0"/>
        <v>70</v>
      </c>
      <c r="S4" s="35" t="s">
        <v>53</v>
      </c>
      <c r="T4" s="34" t="s">
        <v>46</v>
      </c>
      <c r="U4" s="38">
        <f>IF((G3*F3+G5*F5+G7*F7+G9*F9+G11*F11+G13*F13)=0,"",(G3*F3*R4+G5*F5*R6+G7*F7*R8+G9*F9*R10+G11*F11*R12+G13*F13*R14)/(G3*F3+G5*F5+G7*F7+G9*F9+G11*F11+G13*F13))</f>
        <v>-18.614797707401699</v>
      </c>
      <c r="W4" s="25"/>
      <c r="X4" s="25"/>
    </row>
    <row r="5" spans="1:24" ht="16.5" thickBot="1">
      <c r="A5" s="67">
        <v>2</v>
      </c>
      <c r="B5" s="68" t="s">
        <v>7</v>
      </c>
      <c r="C5" s="90">
        <v>250</v>
      </c>
      <c r="D5" s="68" t="s">
        <v>8</v>
      </c>
      <c r="E5" s="90">
        <v>400</v>
      </c>
      <c r="F5" s="27">
        <v>6</v>
      </c>
      <c r="G5" s="50">
        <f>M5*N5/100</f>
        <v>174.92855684535903</v>
      </c>
      <c r="H5" s="55"/>
      <c r="I5" s="101"/>
      <c r="J5" s="33">
        <v>2</v>
      </c>
      <c r="K5" s="34">
        <f>IF(G5&lt;&gt;0,R5-G5/2*COS(P5*PI()/180),"")</f>
        <v>250</v>
      </c>
      <c r="L5" s="34">
        <f>IF(G5&lt;&gt;0,R5+G5/2*COS(P5*PI()/180),"")</f>
        <v>400</v>
      </c>
      <c r="M5" s="34">
        <f>((E5-C5)^2+(E6-C6)^2)^0.5</f>
        <v>174.92855684535903</v>
      </c>
      <c r="N5" s="34">
        <v>100</v>
      </c>
      <c r="O5" s="110" t="s">
        <v>62</v>
      </c>
      <c r="P5" s="114">
        <f>IF(E5-C5&lt;&gt;0,180/PI()*ATAN((E6-C6)/(E5-C5)),90)</f>
        <v>-30.963756532073521</v>
      </c>
      <c r="Q5" s="35" t="s">
        <v>2</v>
      </c>
      <c r="R5" s="34">
        <f t="shared" si="0"/>
        <v>325</v>
      </c>
      <c r="S5" s="40"/>
      <c r="T5" s="35"/>
      <c r="U5" s="41"/>
      <c r="W5" s="25"/>
      <c r="X5" s="25"/>
    </row>
    <row r="6" spans="1:24" ht="15.75" thickBot="1">
      <c r="A6" s="69"/>
      <c r="B6" s="70" t="s">
        <v>9</v>
      </c>
      <c r="C6" s="91">
        <v>140</v>
      </c>
      <c r="D6" s="70" t="s">
        <v>6</v>
      </c>
      <c r="E6" s="91">
        <v>50</v>
      </c>
      <c r="F6" s="54"/>
      <c r="G6" s="53"/>
      <c r="H6" s="54"/>
      <c r="I6" s="101"/>
      <c r="J6" s="39"/>
      <c r="K6" s="34">
        <f>IF(G5&lt;&gt;0,R6-G5/2*SIN(P5*PI()/180),"")</f>
        <v>140</v>
      </c>
      <c r="L6" s="34">
        <f>IF(G5&lt;&gt;0,R6+G5/2*SIN(P5*PI()/180),"")</f>
        <v>49.999999999999993</v>
      </c>
      <c r="M6" s="34"/>
      <c r="N6" s="34"/>
      <c r="O6" s="110"/>
      <c r="P6" s="114"/>
      <c r="Q6" s="35" t="s">
        <v>28</v>
      </c>
      <c r="R6" s="34">
        <f t="shared" si="0"/>
        <v>95</v>
      </c>
      <c r="S6" s="40"/>
      <c r="T6" s="35"/>
      <c r="U6" s="41"/>
      <c r="W6" s="25"/>
      <c r="X6" s="25"/>
    </row>
    <row r="7" spans="1:24" ht="16.5" thickBot="1">
      <c r="A7" s="71">
        <v>3</v>
      </c>
      <c r="B7" s="72" t="s">
        <v>11</v>
      </c>
      <c r="C7" s="90">
        <v>400</v>
      </c>
      <c r="D7" s="72" t="s">
        <v>12</v>
      </c>
      <c r="E7" s="90">
        <v>400</v>
      </c>
      <c r="F7" s="27">
        <v>6</v>
      </c>
      <c r="G7" s="50">
        <f>M7*N7/100</f>
        <v>50</v>
      </c>
      <c r="H7" s="56"/>
      <c r="I7" s="101"/>
      <c r="J7" s="33">
        <v>3</v>
      </c>
      <c r="K7" s="34">
        <f>IF(G7&lt;&gt;0,R7-G7/2*COS(P7*PI()/180),"")</f>
        <v>400</v>
      </c>
      <c r="L7" s="34">
        <f>IF(G7&lt;&gt;0,R7+G7/2*COS(P7*PI()/180),"")</f>
        <v>400</v>
      </c>
      <c r="M7" s="34">
        <f>((E7-C7)^2+(E8-C8)^2)^0.5</f>
        <v>50</v>
      </c>
      <c r="N7" s="34">
        <v>100</v>
      </c>
      <c r="O7" s="110" t="s">
        <v>62</v>
      </c>
      <c r="P7" s="114">
        <f>IF(E7-C7&lt;&gt;0,180/PI()*ATAN((E8-C8)/(E7-C7)),90)</f>
        <v>90</v>
      </c>
      <c r="Q7" s="35" t="s">
        <v>29</v>
      </c>
      <c r="R7" s="34">
        <f t="shared" si="0"/>
        <v>400</v>
      </c>
      <c r="S7" s="40"/>
      <c r="T7" s="35"/>
      <c r="U7" s="41"/>
      <c r="W7" s="25"/>
      <c r="X7" s="25"/>
    </row>
    <row r="8" spans="1:24" ht="15.75" thickBot="1">
      <c r="A8" s="73"/>
      <c r="B8" s="74" t="s">
        <v>13</v>
      </c>
      <c r="C8" s="91">
        <v>50</v>
      </c>
      <c r="D8" s="74" t="s">
        <v>10</v>
      </c>
      <c r="E8" s="91">
        <v>0</v>
      </c>
      <c r="F8" s="54"/>
      <c r="G8" s="53"/>
      <c r="H8" s="54"/>
      <c r="I8" s="101"/>
      <c r="J8" s="39"/>
      <c r="K8" s="34">
        <f>IF(G7&lt;&gt;0,R8-G7/2*SIN(P7*PI()/180),"")</f>
        <v>0</v>
      </c>
      <c r="L8" s="34">
        <f>IF(G7&lt;&gt;0,R8+G7/2*SIN(P7*PI()/180),"")</f>
        <v>50</v>
      </c>
      <c r="M8" s="34"/>
      <c r="N8" s="34"/>
      <c r="O8" s="110"/>
      <c r="P8" s="114"/>
      <c r="Q8" s="35" t="s">
        <v>30</v>
      </c>
      <c r="R8" s="34">
        <f t="shared" si="0"/>
        <v>25</v>
      </c>
      <c r="S8" s="40"/>
      <c r="T8" s="35"/>
      <c r="U8" s="41"/>
      <c r="W8" s="25"/>
      <c r="X8" s="25"/>
    </row>
    <row r="9" spans="1:24" ht="16.5" thickBot="1">
      <c r="A9" s="75">
        <v>4</v>
      </c>
      <c r="B9" s="76" t="s">
        <v>15</v>
      </c>
      <c r="C9" s="90">
        <v>400</v>
      </c>
      <c r="D9" s="76" t="s">
        <v>16</v>
      </c>
      <c r="E9" s="90">
        <v>250</v>
      </c>
      <c r="F9" s="27">
        <v>6</v>
      </c>
      <c r="G9" s="50">
        <f>M9*N9/100</f>
        <v>151.32745950421557</v>
      </c>
      <c r="H9" s="57"/>
      <c r="I9" s="101"/>
      <c r="J9" s="33">
        <v>4</v>
      </c>
      <c r="K9" s="34">
        <f>IF(G9&lt;&gt;0,R9-G9/2*COS(P9*PI()/180),"")</f>
        <v>250</v>
      </c>
      <c r="L9" s="34">
        <f>IF(G9&lt;&gt;0,R9+G9/2*COS(P9*PI()/180),"")</f>
        <v>400</v>
      </c>
      <c r="M9" s="34">
        <f>((E9-C9)^2+(E10-C10)^2)^0.5</f>
        <v>151.32745950421557</v>
      </c>
      <c r="N9" s="34">
        <v>100</v>
      </c>
      <c r="O9" s="110" t="s">
        <v>62</v>
      </c>
      <c r="P9" s="114">
        <f>IF(E9-C9&lt;&gt;0,180/PI()*ATAN((E10-C10)/(E9-C9)),90)</f>
        <v>7.594643368591445</v>
      </c>
      <c r="Q9" s="35" t="s">
        <v>31</v>
      </c>
      <c r="R9" s="34">
        <f t="shared" si="0"/>
        <v>325</v>
      </c>
      <c r="S9" s="40"/>
      <c r="T9" s="35"/>
      <c r="U9" s="41"/>
      <c r="W9" s="25"/>
      <c r="X9" s="25"/>
    </row>
    <row r="10" spans="1:24" ht="15.75" thickBot="1">
      <c r="A10" s="77"/>
      <c r="B10" s="78" t="s">
        <v>17</v>
      </c>
      <c r="C10" s="91">
        <v>0</v>
      </c>
      <c r="D10" s="78" t="s">
        <v>14</v>
      </c>
      <c r="E10" s="91">
        <v>-20</v>
      </c>
      <c r="F10" s="54"/>
      <c r="G10" s="53"/>
      <c r="H10" s="54"/>
      <c r="I10" s="101"/>
      <c r="J10" s="39"/>
      <c r="K10" s="34">
        <f>IF(G9&lt;&gt;0,R10-G9/2*SIN(P9*PI()/180),"")</f>
        <v>-20</v>
      </c>
      <c r="L10" s="34">
        <f>IF(G9&lt;&gt;0,R10+G9/2*SIN(P9*PI()/180),"")</f>
        <v>0</v>
      </c>
      <c r="M10" s="34"/>
      <c r="N10" s="34"/>
      <c r="O10" s="110"/>
      <c r="P10" s="114"/>
      <c r="Q10" s="35" t="s">
        <v>32</v>
      </c>
      <c r="R10" s="34">
        <f t="shared" si="0"/>
        <v>-10</v>
      </c>
      <c r="S10" s="42"/>
      <c r="T10" s="43"/>
      <c r="U10" s="41"/>
      <c r="W10" s="25"/>
      <c r="X10" s="25"/>
    </row>
    <row r="11" spans="1:24" ht="16.5" thickBot="1">
      <c r="A11" s="79">
        <v>5</v>
      </c>
      <c r="B11" s="80" t="s">
        <v>19</v>
      </c>
      <c r="C11" s="92">
        <v>250</v>
      </c>
      <c r="D11" s="80" t="s">
        <v>20</v>
      </c>
      <c r="E11" s="92">
        <v>-50</v>
      </c>
      <c r="F11" s="27">
        <v>6</v>
      </c>
      <c r="G11" s="50">
        <f>M11*N11/100</f>
        <v>349.85711369071805</v>
      </c>
      <c r="H11" s="58"/>
      <c r="I11" s="101"/>
      <c r="J11" s="33">
        <v>5</v>
      </c>
      <c r="K11" s="34">
        <f>IF(G11&lt;&gt;0,R11-G11/2*COS(P11*PI()/180),"")</f>
        <v>-50</v>
      </c>
      <c r="L11" s="34">
        <f>IF(G11&lt;&gt;0,R11+G11/2*COS(P11*PI()/180),"")</f>
        <v>250</v>
      </c>
      <c r="M11" s="34">
        <f>((E11-C11)^2+(E12-C12)^2)^0.5</f>
        <v>349.85711369071805</v>
      </c>
      <c r="N11" s="34">
        <v>100</v>
      </c>
      <c r="O11" s="110" t="s">
        <v>62</v>
      </c>
      <c r="P11" s="114">
        <f>IF(E11-C11&lt;&gt;0,180/PI()*ATAN((E12-C12)/(E11-C11)),90)</f>
        <v>30.963756532073521</v>
      </c>
      <c r="Q11" s="35" t="s">
        <v>33</v>
      </c>
      <c r="R11" s="34">
        <f t="shared" si="0"/>
        <v>100</v>
      </c>
      <c r="S11" s="42"/>
      <c r="T11" s="35"/>
      <c r="U11" s="41"/>
      <c r="W11" s="25"/>
      <c r="X11" s="25"/>
    </row>
    <row r="12" spans="1:24" ht="15.75" thickBot="1">
      <c r="A12" s="81"/>
      <c r="B12" s="82" t="s">
        <v>21</v>
      </c>
      <c r="C12" s="93">
        <v>-20</v>
      </c>
      <c r="D12" s="82" t="s">
        <v>18</v>
      </c>
      <c r="E12" s="93">
        <v>-200</v>
      </c>
      <c r="F12" s="54"/>
      <c r="G12" s="53"/>
      <c r="H12" s="54"/>
      <c r="I12" s="101"/>
      <c r="J12" s="39"/>
      <c r="K12" s="34">
        <f>IF(G11&lt;&gt;0,R12-G11/2*SIN(P11*PI()/180),"")</f>
        <v>-200</v>
      </c>
      <c r="L12" s="34">
        <f>IF(G11&lt;&gt;0,R12+G11/2*SIN(P11*PI()/180),"")</f>
        <v>-19.999999999999986</v>
      </c>
      <c r="M12" s="34"/>
      <c r="N12" s="34"/>
      <c r="O12" s="110"/>
      <c r="P12" s="114"/>
      <c r="Q12" s="35" t="s">
        <v>34</v>
      </c>
      <c r="R12" s="34">
        <f t="shared" si="0"/>
        <v>-110</v>
      </c>
      <c r="S12" s="40"/>
      <c r="T12" s="35"/>
      <c r="U12" s="41"/>
      <c r="W12" s="25"/>
      <c r="X12" s="25"/>
    </row>
    <row r="13" spans="1:24" ht="16.5" thickBot="1">
      <c r="A13" s="83">
        <v>6</v>
      </c>
      <c r="B13" s="84" t="s">
        <v>23</v>
      </c>
      <c r="C13" s="92">
        <v>-50</v>
      </c>
      <c r="D13" s="84" t="s">
        <v>24</v>
      </c>
      <c r="E13" s="92">
        <v>0</v>
      </c>
      <c r="F13" s="27">
        <v>6</v>
      </c>
      <c r="G13" s="50">
        <f>M13*N13/100</f>
        <v>206.15528128088303</v>
      </c>
      <c r="H13" s="59"/>
      <c r="I13" s="101"/>
      <c r="J13" s="33">
        <v>6</v>
      </c>
      <c r="K13" s="34">
        <f>IF(G13&lt;&gt;0,R13-G13/2*COS(P13*PI()/180),"")</f>
        <v>-49.999999999999993</v>
      </c>
      <c r="L13" s="34">
        <f>IF(G13&lt;&gt;0,R13+G13/2*COS(P13*PI()/180),"")</f>
        <v>-7.1054273576010019E-15</v>
      </c>
      <c r="M13" s="34">
        <f>((E13-C13)^2+(E14-C14)^2)^0.5</f>
        <v>206.15528128088303</v>
      </c>
      <c r="N13" s="34">
        <v>100</v>
      </c>
      <c r="O13" s="110" t="s">
        <v>62</v>
      </c>
      <c r="P13" s="114">
        <f>IF(E13-C13&lt;&gt;0,180/PI()*ATAN((E14-C14)/(E13-C13)),90)</f>
        <v>75.963756532073532</v>
      </c>
      <c r="Q13" s="35" t="s">
        <v>35</v>
      </c>
      <c r="R13" s="34">
        <f t="shared" si="0"/>
        <v>-25</v>
      </c>
      <c r="S13" s="40"/>
      <c r="T13" s="35"/>
      <c r="U13" s="41"/>
      <c r="W13" s="25" t="s">
        <v>57</v>
      </c>
      <c r="X13" s="25" t="s">
        <v>57</v>
      </c>
    </row>
    <row r="14" spans="1:24" ht="15.75" thickBot="1">
      <c r="A14" s="85"/>
      <c r="B14" s="86" t="s">
        <v>25</v>
      </c>
      <c r="C14" s="93">
        <v>-200</v>
      </c>
      <c r="D14" s="86" t="s">
        <v>22</v>
      </c>
      <c r="E14" s="93">
        <v>0</v>
      </c>
      <c r="F14" s="96"/>
      <c r="G14" s="97"/>
      <c r="H14" s="96"/>
      <c r="I14" s="102"/>
      <c r="J14" s="44"/>
      <c r="K14" s="45">
        <f>IF(G13&lt;&gt;0,R14-G13/2*SIN(P13*PI()/180),"")</f>
        <v>-200</v>
      </c>
      <c r="L14" s="45">
        <f>IF(G13&lt;&gt;0,R14+G13/2*SIN(P13*PI()/180),"")</f>
        <v>0</v>
      </c>
      <c r="M14" s="45"/>
      <c r="N14" s="45"/>
      <c r="O14" s="111"/>
      <c r="P14" s="115"/>
      <c r="Q14" s="46" t="s">
        <v>36</v>
      </c>
      <c r="R14" s="45">
        <f t="shared" si="0"/>
        <v>-100</v>
      </c>
      <c r="S14" s="47"/>
      <c r="T14" s="46"/>
      <c r="U14" s="48"/>
      <c r="W14" s="25" t="s">
        <v>57</v>
      </c>
      <c r="X14" s="25" t="s">
        <v>57</v>
      </c>
    </row>
    <row r="15" spans="1:24" ht="15.75" thickBot="1">
      <c r="A15" s="60"/>
      <c r="B15" s="60"/>
      <c r="C15" s="60"/>
      <c r="D15" s="60"/>
      <c r="E15" s="60"/>
      <c r="F15" s="87"/>
      <c r="G15" s="60"/>
      <c r="H15" s="60"/>
      <c r="I15" s="60"/>
      <c r="J15" s="60"/>
      <c r="K15" s="60"/>
      <c r="L15" s="60"/>
      <c r="M15" s="60"/>
      <c r="N15" s="60"/>
      <c r="O15" s="60"/>
      <c r="P15" s="107"/>
    </row>
    <row r="16" spans="1:24" ht="27.75" customHeight="1" thickBot="1">
      <c r="A16" s="61"/>
      <c r="B16" s="61"/>
      <c r="C16" s="88"/>
      <c r="D16" s="89" t="s">
        <v>56</v>
      </c>
      <c r="E16" s="95">
        <f>ABS(U4)</f>
        <v>18.614797707401699</v>
      </c>
      <c r="F16" s="94" t="s">
        <v>49</v>
      </c>
      <c r="G16" s="61"/>
      <c r="H16" s="60"/>
      <c r="I16" s="60"/>
      <c r="J16" s="60"/>
      <c r="K16" s="60"/>
      <c r="L16" s="60"/>
      <c r="M16" s="60"/>
      <c r="N16" s="60"/>
      <c r="O16" s="60"/>
      <c r="P16" s="108"/>
      <c r="Q16" s="105" t="s">
        <v>59</v>
      </c>
      <c r="R16" s="106" t="s">
        <v>60</v>
      </c>
      <c r="S16" s="105" t="s">
        <v>59</v>
      </c>
    </row>
    <row r="17" spans="1:24" ht="15" customHeight="1">
      <c r="C17" s="62"/>
      <c r="H17" s="62"/>
      <c r="I17" s="62"/>
      <c r="J17" s="62"/>
      <c r="K17" s="62"/>
      <c r="L17" s="62"/>
      <c r="M17" s="62"/>
      <c r="N17" s="62"/>
      <c r="O17" s="62"/>
      <c r="P17" s="109"/>
      <c r="R17" s="106"/>
      <c r="T17" s="103"/>
    </row>
    <row r="18" spans="1:24" s="52" customFormat="1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109"/>
      <c r="V18"/>
      <c r="W18"/>
      <c r="X18"/>
    </row>
    <row r="19" spans="1:24" s="52" customFormat="1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109"/>
      <c r="V19"/>
      <c r="W19"/>
      <c r="X19"/>
    </row>
    <row r="20" spans="1:24" s="52" customFormat="1"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109"/>
      <c r="V20"/>
      <c r="W20"/>
      <c r="X20"/>
    </row>
    <row r="21" spans="1:24" s="52" customFormat="1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109"/>
      <c r="V21"/>
      <c r="W21"/>
      <c r="X21"/>
    </row>
    <row r="22" spans="1:24" s="52" customFormat="1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109"/>
      <c r="V22"/>
      <c r="W22"/>
      <c r="X22"/>
    </row>
    <row r="23" spans="1:24" s="52" customFormat="1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9"/>
      <c r="V23"/>
      <c r="W23"/>
      <c r="X23"/>
    </row>
    <row r="24" spans="1:24" s="52" customFormat="1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109"/>
      <c r="V24"/>
      <c r="W24"/>
      <c r="X24"/>
    </row>
    <row r="25" spans="1:24" s="52" customFormat="1"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109"/>
      <c r="V25"/>
      <c r="W25"/>
      <c r="X25"/>
    </row>
    <row r="26" spans="1:24" s="52" customFormat="1"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109"/>
      <c r="V26"/>
      <c r="W26"/>
      <c r="X26"/>
    </row>
    <row r="27" spans="1:24" s="52" customFormat="1"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109"/>
      <c r="V27"/>
      <c r="W27"/>
      <c r="X27"/>
    </row>
    <row r="28" spans="1:24" s="52" customForma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109"/>
      <c r="V28"/>
      <c r="W28"/>
      <c r="X28"/>
    </row>
    <row r="29" spans="1:24" s="52" customFormat="1">
      <c r="A29" s="62"/>
      <c r="B29" s="62">
        <v>7627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109"/>
      <c r="V29"/>
      <c r="W29"/>
      <c r="X29"/>
    </row>
    <row r="30" spans="1:24" s="52" customForma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109"/>
      <c r="V30"/>
      <c r="W30"/>
      <c r="X30"/>
    </row>
    <row r="31" spans="1:24" s="52" customForma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109"/>
      <c r="V31"/>
      <c r="W31"/>
      <c r="X31"/>
    </row>
  </sheetData>
  <sheetProtection selectLockedCells="1"/>
  <pageMargins left="0.59055118110236227" right="0.04" top="1.0629921259842521" bottom="0.74803149606299213" header="0.31496062992125984" footer="0.31496062992125984"/>
  <pageSetup paperSize="9" scale="65" orientation="landscape" r:id="rId1"/>
  <headerFooter>
    <oddHeader>&amp;C&amp;"Arial,Normal"&amp;20U51-2013- Cas1</oddHeader>
  </headerFooter>
  <drawing r:id="rId2"/>
  <legacyDrawing r:id="rId3"/>
  <controls>
    <control shapeId="2054" r:id="rId4" name="ScrollBar7"/>
    <control shapeId="2053" r:id="rId5" name="ScrollBar6"/>
    <control shapeId="2052" r:id="rId6" name="ScrollBar5"/>
    <control shapeId="2051" r:id="rId7" name="ScrollBar4"/>
    <control shapeId="2050" r:id="rId8" name="ScrollBar3"/>
    <control shapeId="2049" r:id="rId9" name="ScrollBar2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8"/>
  <dimension ref="A1:X31"/>
  <sheetViews>
    <sheetView showGridLines="0" zoomScaleNormal="100" workbookViewId="0">
      <selection activeCell="C3" sqref="C3"/>
    </sheetView>
  </sheetViews>
  <sheetFormatPr baseColWidth="10" defaultRowHeight="15"/>
  <cols>
    <col min="1" max="1" width="7.28515625" style="52" customWidth="1"/>
    <col min="2" max="2" width="11.42578125" style="52"/>
    <col min="3" max="3" width="8" style="52" customWidth="1"/>
    <col min="4" max="4" width="10" style="52" customWidth="1"/>
    <col min="5" max="5" width="7.28515625" style="52" customWidth="1"/>
    <col min="6" max="7" width="9.5703125" style="52" customWidth="1"/>
    <col min="8" max="8" width="28.85546875" style="52" customWidth="1"/>
    <col min="9" max="12" width="6.85546875" style="52" customWidth="1"/>
    <col min="13" max="13" width="10.85546875" style="52" customWidth="1"/>
    <col min="14" max="14" width="6.85546875" style="52" customWidth="1"/>
    <col min="15" max="15" width="5.42578125" style="52" customWidth="1"/>
    <col min="16" max="16" width="7.85546875" style="103" customWidth="1"/>
    <col min="17" max="17" width="11.42578125" style="52"/>
    <col min="18" max="18" width="8.140625" style="52" customWidth="1"/>
    <col min="19" max="21" width="11.42578125" style="52"/>
  </cols>
  <sheetData>
    <row r="1" spans="1:24" ht="16.5" thickBot="1">
      <c r="A1" s="104" t="s">
        <v>58</v>
      </c>
    </row>
    <row r="2" spans="1:24" s="26" customFormat="1" ht="36">
      <c r="A2" s="49" t="s">
        <v>26</v>
      </c>
      <c r="B2" s="49" t="s">
        <v>50</v>
      </c>
      <c r="C2" s="49"/>
      <c r="D2" s="49" t="s">
        <v>51</v>
      </c>
      <c r="E2" s="49"/>
      <c r="F2" s="99" t="s">
        <v>43</v>
      </c>
      <c r="G2" s="49" t="s">
        <v>54</v>
      </c>
      <c r="H2" s="98" t="s">
        <v>55</v>
      </c>
      <c r="I2" s="100"/>
      <c r="J2" s="28" t="s">
        <v>26</v>
      </c>
      <c r="K2" s="29" t="s">
        <v>46</v>
      </c>
      <c r="L2" s="29" t="s">
        <v>47</v>
      </c>
      <c r="M2" s="29" t="s">
        <v>0</v>
      </c>
      <c r="N2" s="29" t="s">
        <v>45</v>
      </c>
      <c r="O2" s="112" t="s">
        <v>48</v>
      </c>
      <c r="P2" s="113" t="s">
        <v>61</v>
      </c>
      <c r="Q2" s="29" t="s">
        <v>39</v>
      </c>
      <c r="R2" s="31"/>
      <c r="S2" s="29" t="s">
        <v>40</v>
      </c>
      <c r="T2" s="30"/>
      <c r="U2" s="32"/>
    </row>
    <row r="3" spans="1:24" ht="16.5" thickBot="1">
      <c r="A3" s="63">
        <v>1</v>
      </c>
      <c r="B3" s="64" t="s">
        <v>3</v>
      </c>
      <c r="C3" s="90">
        <v>-200</v>
      </c>
      <c r="D3" s="64" t="s">
        <v>4</v>
      </c>
      <c r="E3" s="90">
        <v>-100</v>
      </c>
      <c r="F3" s="27">
        <v>6</v>
      </c>
      <c r="G3" s="50">
        <f>M3*N3/100</f>
        <v>180.27756377319946</v>
      </c>
      <c r="H3" s="51"/>
      <c r="I3" s="101"/>
      <c r="J3" s="33">
        <v>1</v>
      </c>
      <c r="K3" s="34">
        <f>IF(G3&lt;&gt;0,R3-G3/2*COS(P3*PI()/180),"")</f>
        <v>-200</v>
      </c>
      <c r="L3" s="34">
        <f>IF(G3&lt;&gt;0,R3+G3/2*COS(P3*PI()/180),"")</f>
        <v>-100</v>
      </c>
      <c r="M3" s="34">
        <f>((E3-C3)^2+(E4-C4)^2)^0.5</f>
        <v>180.27756377319946</v>
      </c>
      <c r="N3" s="34">
        <v>100</v>
      </c>
      <c r="O3" s="110" t="s">
        <v>62</v>
      </c>
      <c r="P3" s="114">
        <f>IF(E3-C3&lt;&gt;0,180/PI()*ATAN((E4-C4)/(E3-C3)),90)</f>
        <v>56.309932474020215</v>
      </c>
      <c r="Q3" s="35" t="s">
        <v>1</v>
      </c>
      <c r="R3" s="34">
        <f t="shared" ref="R3:R14" si="0">(E3-C3)/2+C3</f>
        <v>-150</v>
      </c>
      <c r="S3" s="36" t="s">
        <v>52</v>
      </c>
      <c r="T3" s="37">
        <f>IF((G3*F3+G5*F5+G7*F7+G9*F9+G11*F11+G13*F13)=0,"",(G3*F3*R3+G5*F5*R5+G7*F7*R7+G9*F9*R9+G11*F11*R11+G13*F13*R13)/(G3*F3+G5*F5+G7*F7+G9*F9+G11*F11+G13*F13))</f>
        <v>0</v>
      </c>
      <c r="U3" s="38">
        <f>IF((G3*F3+G5*F5+G7*F7+G9*F9+G11*F11+G13*F13)=0,"",(G3*F3*R3+G5*F5*R5+G7*F7*R7+G9*F9*R9+G11*F11*R11+G13*F13*R13)/(G3*F3+G5*F5+G7*F7+G9*F9+G11*F11+G13*F13))</f>
        <v>0</v>
      </c>
      <c r="W3" s="25"/>
      <c r="X3" s="25"/>
    </row>
    <row r="4" spans="1:24" ht="15.75" thickBot="1">
      <c r="A4" s="65"/>
      <c r="B4" s="66" t="s">
        <v>5</v>
      </c>
      <c r="C4" s="91">
        <v>0</v>
      </c>
      <c r="D4" s="66" t="s">
        <v>6</v>
      </c>
      <c r="E4" s="91">
        <v>150</v>
      </c>
      <c r="F4" s="54"/>
      <c r="G4" s="53"/>
      <c r="H4" s="54"/>
      <c r="I4" s="101"/>
      <c r="J4" s="39"/>
      <c r="K4" s="34">
        <f>IF(G3&lt;&gt;0,R4-G3/2*SIN(P3*PI()/180),"")</f>
        <v>0</v>
      </c>
      <c r="L4" s="34">
        <f>IF(G3&lt;&gt;0,R4+G3/2*SIN(P3*PI()/180),"")</f>
        <v>150</v>
      </c>
      <c r="M4" s="34"/>
      <c r="N4" s="34"/>
      <c r="O4" s="110"/>
      <c r="P4" s="114"/>
      <c r="Q4" s="35" t="s">
        <v>27</v>
      </c>
      <c r="R4" s="34">
        <f t="shared" si="0"/>
        <v>75</v>
      </c>
      <c r="S4" s="35" t="s">
        <v>53</v>
      </c>
      <c r="T4" s="34" t="s">
        <v>46</v>
      </c>
      <c r="U4" s="38">
        <f>IF((G3*F3+G5*F5+G7*F7+G9*F9+G11*F11+G13*F13)=0,"",(G3*F3*R4+G5*F5*R6+G7*F7*R8+G9*F9*R10+G11*F11*R12+G13*F13*R14)/(G3*F3+G5*F5+G7*F7+G9*F9+G11*F11+G13*F13))</f>
        <v>2.6330389780357711E-15</v>
      </c>
      <c r="W4" s="25"/>
      <c r="X4" s="25"/>
    </row>
    <row r="5" spans="1:24" ht="16.5" thickBot="1">
      <c r="A5" s="67">
        <v>2</v>
      </c>
      <c r="B5" s="68" t="s">
        <v>7</v>
      </c>
      <c r="C5" s="90">
        <v>-100</v>
      </c>
      <c r="D5" s="68" t="s">
        <v>8</v>
      </c>
      <c r="E5" s="90">
        <v>100</v>
      </c>
      <c r="F5" s="27">
        <v>6</v>
      </c>
      <c r="G5" s="50">
        <f>M5*N5/100</f>
        <v>100</v>
      </c>
      <c r="H5" s="55"/>
      <c r="I5" s="101"/>
      <c r="J5" s="33">
        <v>2</v>
      </c>
      <c r="K5" s="34">
        <f>IF(G5&lt;&gt;0,R5-G5/2*COS(P5*PI()/180),"")</f>
        <v>-50</v>
      </c>
      <c r="L5" s="34">
        <f>IF(G5&lt;&gt;0,R5+G5/2*COS(P5*PI()/180),"")</f>
        <v>50</v>
      </c>
      <c r="M5" s="34">
        <f>((E5-C5)^2+(E6-C6)^2)^0.5</f>
        <v>200</v>
      </c>
      <c r="N5" s="34">
        <v>50</v>
      </c>
      <c r="O5" s="110" t="s">
        <v>62</v>
      </c>
      <c r="P5" s="114">
        <f>IF(E5-C5&lt;&gt;0,180/PI()*ATAN((E6-C6)/(E5-C5)),90)</f>
        <v>0</v>
      </c>
      <c r="Q5" s="35" t="s">
        <v>2</v>
      </c>
      <c r="R5" s="34">
        <f t="shared" si="0"/>
        <v>0</v>
      </c>
      <c r="S5" s="40"/>
      <c r="T5" s="35"/>
      <c r="U5" s="41"/>
      <c r="W5" s="25"/>
      <c r="X5" s="25"/>
    </row>
    <row r="6" spans="1:24" ht="15.75" thickBot="1">
      <c r="A6" s="69"/>
      <c r="B6" s="70" t="s">
        <v>9</v>
      </c>
      <c r="C6" s="91">
        <v>150</v>
      </c>
      <c r="D6" s="70" t="s">
        <v>6</v>
      </c>
      <c r="E6" s="91">
        <v>150</v>
      </c>
      <c r="F6" s="54"/>
      <c r="G6" s="53"/>
      <c r="H6" s="54"/>
      <c r="I6" s="101"/>
      <c r="J6" s="39"/>
      <c r="K6" s="34">
        <f>IF(G5&lt;&gt;0,R6-G5/2*SIN(P5*PI()/180),"")</f>
        <v>150</v>
      </c>
      <c r="L6" s="34">
        <f>IF(G5&lt;&gt;0,R6+G5/2*SIN(P5*PI()/180),"")</f>
        <v>150</v>
      </c>
      <c r="M6" s="34"/>
      <c r="N6" s="34"/>
      <c r="O6" s="110"/>
      <c r="P6" s="114"/>
      <c r="Q6" s="35" t="s">
        <v>28</v>
      </c>
      <c r="R6" s="34">
        <f t="shared" si="0"/>
        <v>150</v>
      </c>
      <c r="S6" s="40"/>
      <c r="T6" s="35"/>
      <c r="U6" s="41"/>
      <c r="W6" s="25"/>
      <c r="X6" s="25"/>
    </row>
    <row r="7" spans="1:24" ht="16.5" thickBot="1">
      <c r="A7" s="71">
        <v>3</v>
      </c>
      <c r="B7" s="72" t="s">
        <v>11</v>
      </c>
      <c r="C7" s="90">
        <v>100</v>
      </c>
      <c r="D7" s="72" t="s">
        <v>12</v>
      </c>
      <c r="E7" s="90">
        <v>200</v>
      </c>
      <c r="F7" s="27">
        <v>6</v>
      </c>
      <c r="G7" s="50">
        <f>M7*N7/100</f>
        <v>180.27756377319946</v>
      </c>
      <c r="H7" s="56"/>
      <c r="I7" s="101"/>
      <c r="J7" s="33">
        <v>3</v>
      </c>
      <c r="K7" s="34">
        <f>IF(G7&lt;&gt;0,R7-G7/2*COS(P7*PI()/180),"")</f>
        <v>100</v>
      </c>
      <c r="L7" s="34">
        <f>IF(G7&lt;&gt;0,R7+G7/2*COS(P7*PI()/180),"")</f>
        <v>200</v>
      </c>
      <c r="M7" s="34">
        <f>((E7-C7)^2+(E8-C8)^2)^0.5</f>
        <v>180.27756377319946</v>
      </c>
      <c r="N7" s="34">
        <v>100</v>
      </c>
      <c r="O7" s="110" t="s">
        <v>62</v>
      </c>
      <c r="P7" s="114">
        <f>IF(E7-C7&lt;&gt;0,180/PI()*ATAN((E8-C8)/(E7-C7)),90)</f>
        <v>-56.309932474020215</v>
      </c>
      <c r="Q7" s="35" t="s">
        <v>29</v>
      </c>
      <c r="R7" s="34">
        <f t="shared" si="0"/>
        <v>150</v>
      </c>
      <c r="S7" s="40"/>
      <c r="T7" s="35"/>
      <c r="U7" s="41"/>
      <c r="W7" s="25"/>
      <c r="X7" s="25"/>
    </row>
    <row r="8" spans="1:24" ht="15.75" thickBot="1">
      <c r="A8" s="73"/>
      <c r="B8" s="74" t="s">
        <v>13</v>
      </c>
      <c r="C8" s="91">
        <v>150</v>
      </c>
      <c r="D8" s="74" t="s">
        <v>10</v>
      </c>
      <c r="E8" s="91">
        <v>0</v>
      </c>
      <c r="F8" s="54"/>
      <c r="G8" s="53"/>
      <c r="H8" s="54"/>
      <c r="I8" s="101"/>
      <c r="J8" s="39"/>
      <c r="K8" s="34">
        <f>IF(G7&lt;&gt;0,R8-G7/2*SIN(P7*PI()/180),"")</f>
        <v>150</v>
      </c>
      <c r="L8" s="34">
        <f>IF(G7&lt;&gt;0,R8+G7/2*SIN(P7*PI()/180),"")</f>
        <v>0</v>
      </c>
      <c r="M8" s="34"/>
      <c r="N8" s="34"/>
      <c r="O8" s="110"/>
      <c r="P8" s="114"/>
      <c r="Q8" s="35" t="s">
        <v>30</v>
      </c>
      <c r="R8" s="34">
        <f t="shared" si="0"/>
        <v>75</v>
      </c>
      <c r="S8" s="40"/>
      <c r="T8" s="35"/>
      <c r="U8" s="41"/>
      <c r="W8" s="25"/>
      <c r="X8" s="25"/>
    </row>
    <row r="9" spans="1:24" ht="16.5" thickBot="1">
      <c r="A9" s="75">
        <v>4</v>
      </c>
      <c r="B9" s="76" t="s">
        <v>15</v>
      </c>
      <c r="C9" s="90">
        <v>200</v>
      </c>
      <c r="D9" s="76" t="s">
        <v>16</v>
      </c>
      <c r="E9" s="90">
        <v>100</v>
      </c>
      <c r="F9" s="27">
        <v>6</v>
      </c>
      <c r="G9" s="50">
        <f>M9*N9/100</f>
        <v>180.27756377319946</v>
      </c>
      <c r="H9" s="57"/>
      <c r="I9" s="101"/>
      <c r="J9" s="33">
        <v>4</v>
      </c>
      <c r="K9" s="34">
        <f>IF(G9&lt;&gt;0,R9-G9/2*COS(P9*PI()/180),"")</f>
        <v>100</v>
      </c>
      <c r="L9" s="34">
        <f>IF(G9&lt;&gt;0,R9+G9/2*COS(P9*PI()/180),"")</f>
        <v>200</v>
      </c>
      <c r="M9" s="34">
        <f>((E9-C9)^2+(E10-C10)^2)^0.5</f>
        <v>180.27756377319946</v>
      </c>
      <c r="N9" s="34">
        <v>100</v>
      </c>
      <c r="O9" s="110" t="s">
        <v>62</v>
      </c>
      <c r="P9" s="114">
        <f>IF(E9-C9&lt;&gt;0,180/PI()*ATAN((E10-C10)/(E9-C9)),90)</f>
        <v>56.309932474020215</v>
      </c>
      <c r="Q9" s="35" t="s">
        <v>31</v>
      </c>
      <c r="R9" s="34">
        <f t="shared" si="0"/>
        <v>150</v>
      </c>
      <c r="S9" s="40"/>
      <c r="T9" s="35"/>
      <c r="U9" s="41"/>
      <c r="W9" s="25"/>
      <c r="X9" s="25"/>
    </row>
    <row r="10" spans="1:24" ht="15.75" thickBot="1">
      <c r="A10" s="77"/>
      <c r="B10" s="78" t="s">
        <v>17</v>
      </c>
      <c r="C10" s="91">
        <v>0</v>
      </c>
      <c r="D10" s="78" t="s">
        <v>14</v>
      </c>
      <c r="E10" s="91">
        <v>-150</v>
      </c>
      <c r="F10" s="54"/>
      <c r="G10" s="53"/>
      <c r="H10" s="54"/>
      <c r="I10" s="101"/>
      <c r="J10" s="39"/>
      <c r="K10" s="34">
        <f>IF(G9&lt;&gt;0,R10-G9/2*SIN(P9*PI()/180),"")</f>
        <v>-150</v>
      </c>
      <c r="L10" s="34">
        <f>IF(G9&lt;&gt;0,R10+G9/2*SIN(P9*PI()/180),"")</f>
        <v>0</v>
      </c>
      <c r="M10" s="34"/>
      <c r="N10" s="34"/>
      <c r="O10" s="110"/>
      <c r="P10" s="114"/>
      <c r="Q10" s="35" t="s">
        <v>32</v>
      </c>
      <c r="R10" s="34">
        <f t="shared" si="0"/>
        <v>-75</v>
      </c>
      <c r="S10" s="42"/>
      <c r="T10" s="43"/>
      <c r="U10" s="41"/>
      <c r="W10" s="25"/>
      <c r="X10" s="25"/>
    </row>
    <row r="11" spans="1:24" ht="16.5" thickBot="1">
      <c r="A11" s="79">
        <v>5</v>
      </c>
      <c r="B11" s="80" t="s">
        <v>19</v>
      </c>
      <c r="C11" s="92">
        <v>100</v>
      </c>
      <c r="D11" s="80" t="s">
        <v>20</v>
      </c>
      <c r="E11" s="92">
        <v>-100</v>
      </c>
      <c r="F11" s="27">
        <v>6</v>
      </c>
      <c r="G11" s="50">
        <f>M11*N11/100</f>
        <v>100</v>
      </c>
      <c r="H11" s="58"/>
      <c r="I11" s="101"/>
      <c r="J11" s="33">
        <v>5</v>
      </c>
      <c r="K11" s="34">
        <f>IF(G11&lt;&gt;0,R11-G11/2*COS(P11*PI()/180),"")</f>
        <v>-50</v>
      </c>
      <c r="L11" s="34">
        <f>IF(G11&lt;&gt;0,R11+G11/2*COS(P11*PI()/180),"")</f>
        <v>50</v>
      </c>
      <c r="M11" s="34">
        <f>((E11-C11)^2+(E12-C12)^2)^0.5</f>
        <v>200</v>
      </c>
      <c r="N11" s="34">
        <v>50</v>
      </c>
      <c r="O11" s="110" t="s">
        <v>62</v>
      </c>
      <c r="P11" s="114">
        <f>IF(E11-C11&lt;&gt;0,180/PI()*ATAN((E12-C12)/(E11-C11)),90)</f>
        <v>0</v>
      </c>
      <c r="Q11" s="35" t="s">
        <v>33</v>
      </c>
      <c r="R11" s="34">
        <f t="shared" si="0"/>
        <v>0</v>
      </c>
      <c r="S11" s="42"/>
      <c r="T11" s="35"/>
      <c r="U11" s="41"/>
      <c r="W11" s="25"/>
      <c r="X11" s="25"/>
    </row>
    <row r="12" spans="1:24" ht="15.75" thickBot="1">
      <c r="A12" s="81"/>
      <c r="B12" s="82" t="s">
        <v>21</v>
      </c>
      <c r="C12" s="93">
        <v>-150</v>
      </c>
      <c r="D12" s="82" t="s">
        <v>18</v>
      </c>
      <c r="E12" s="93">
        <v>-150</v>
      </c>
      <c r="F12" s="54"/>
      <c r="G12" s="53"/>
      <c r="H12" s="54"/>
      <c r="I12" s="101"/>
      <c r="J12" s="39"/>
      <c r="K12" s="34">
        <f>IF(G11&lt;&gt;0,R12-G11/2*SIN(P11*PI()/180),"")</f>
        <v>-150</v>
      </c>
      <c r="L12" s="34">
        <f>IF(G11&lt;&gt;0,R12+G11/2*SIN(P11*PI()/180),"")</f>
        <v>-150</v>
      </c>
      <c r="M12" s="34"/>
      <c r="N12" s="34"/>
      <c r="O12" s="110"/>
      <c r="P12" s="114"/>
      <c r="Q12" s="35" t="s">
        <v>34</v>
      </c>
      <c r="R12" s="34">
        <f t="shared" si="0"/>
        <v>-150</v>
      </c>
      <c r="S12" s="40"/>
      <c r="T12" s="35"/>
      <c r="U12" s="41"/>
      <c r="W12" s="25"/>
      <c r="X12" s="25"/>
    </row>
    <row r="13" spans="1:24" ht="16.5" thickBot="1">
      <c r="A13" s="83">
        <v>6</v>
      </c>
      <c r="B13" s="84" t="s">
        <v>23</v>
      </c>
      <c r="C13" s="92">
        <v>-100</v>
      </c>
      <c r="D13" s="84" t="s">
        <v>24</v>
      </c>
      <c r="E13" s="92">
        <v>-200</v>
      </c>
      <c r="F13" s="27">
        <v>6</v>
      </c>
      <c r="G13" s="50">
        <f>M13*N13/100</f>
        <v>180.27756377319946</v>
      </c>
      <c r="H13" s="59"/>
      <c r="I13" s="101"/>
      <c r="J13" s="33">
        <v>6</v>
      </c>
      <c r="K13" s="34">
        <f>IF(G13&lt;&gt;0,R13-G13/2*COS(P13*PI()/180),"")</f>
        <v>-200</v>
      </c>
      <c r="L13" s="34">
        <f>IF(G13&lt;&gt;0,R13+G13/2*COS(P13*PI()/180),"")</f>
        <v>-100</v>
      </c>
      <c r="M13" s="34">
        <f>((E13-C13)^2+(E14-C14)^2)^0.5</f>
        <v>180.27756377319946</v>
      </c>
      <c r="N13" s="34">
        <v>100</v>
      </c>
      <c r="O13" s="110" t="s">
        <v>62</v>
      </c>
      <c r="P13" s="114">
        <f>IF(E13-C13&lt;&gt;0,180/PI()*ATAN((E14-C14)/(E13-C13)),90)</f>
        <v>-56.309932474020215</v>
      </c>
      <c r="Q13" s="35" t="s">
        <v>35</v>
      </c>
      <c r="R13" s="34">
        <f t="shared" si="0"/>
        <v>-150</v>
      </c>
      <c r="S13" s="40"/>
      <c r="T13" s="35"/>
      <c r="U13" s="41"/>
      <c r="W13" s="25" t="s">
        <v>57</v>
      </c>
      <c r="X13" s="25" t="s">
        <v>57</v>
      </c>
    </row>
    <row r="14" spans="1:24" ht="15.75" thickBot="1">
      <c r="A14" s="85"/>
      <c r="B14" s="86" t="s">
        <v>25</v>
      </c>
      <c r="C14" s="93">
        <v>-150</v>
      </c>
      <c r="D14" s="86" t="s">
        <v>22</v>
      </c>
      <c r="E14" s="93">
        <v>0</v>
      </c>
      <c r="F14" s="96"/>
      <c r="G14" s="97"/>
      <c r="H14" s="96"/>
      <c r="I14" s="102"/>
      <c r="J14" s="44"/>
      <c r="K14" s="45">
        <f>IF(G13&lt;&gt;0,R14-G13/2*SIN(P13*PI()/180),"")</f>
        <v>0</v>
      </c>
      <c r="L14" s="45">
        <f>IF(G13&lt;&gt;0,R14+G13/2*SIN(P13*PI()/180),"")</f>
        <v>-150</v>
      </c>
      <c r="M14" s="45"/>
      <c r="N14" s="45"/>
      <c r="O14" s="111"/>
      <c r="P14" s="115"/>
      <c r="Q14" s="46" t="s">
        <v>36</v>
      </c>
      <c r="R14" s="45">
        <f t="shared" si="0"/>
        <v>-75</v>
      </c>
      <c r="S14" s="47"/>
      <c r="T14" s="46"/>
      <c r="U14" s="48"/>
      <c r="W14" s="25" t="s">
        <v>57</v>
      </c>
      <c r="X14" s="25" t="s">
        <v>57</v>
      </c>
    </row>
    <row r="15" spans="1:24" ht="15.75" thickBot="1">
      <c r="A15" s="60"/>
      <c r="B15" s="60"/>
      <c r="C15" s="60"/>
      <c r="D15" s="60"/>
      <c r="E15" s="60"/>
      <c r="F15" s="87"/>
      <c r="G15" s="60"/>
      <c r="H15" s="60"/>
      <c r="I15" s="60"/>
      <c r="J15" s="60"/>
      <c r="K15" s="60"/>
      <c r="L15" s="60"/>
      <c r="M15" s="60"/>
      <c r="N15" s="60"/>
      <c r="O15" s="60"/>
      <c r="P15" s="107"/>
    </row>
    <row r="16" spans="1:24" ht="27.75" customHeight="1" thickBot="1">
      <c r="A16" s="61"/>
      <c r="B16" s="61"/>
      <c r="C16" s="88"/>
      <c r="D16" s="89" t="s">
        <v>56</v>
      </c>
      <c r="E16" s="95">
        <f>ABS(U4)</f>
        <v>2.6330389780357711E-15</v>
      </c>
      <c r="F16" s="94" t="s">
        <v>49</v>
      </c>
      <c r="G16" s="61"/>
      <c r="H16" s="60"/>
      <c r="I16" s="60"/>
      <c r="J16" s="60"/>
      <c r="K16" s="60"/>
      <c r="L16" s="60"/>
      <c r="M16" s="60"/>
      <c r="N16" s="60"/>
      <c r="O16" s="60"/>
      <c r="P16" s="108"/>
      <c r="Q16" s="105" t="s">
        <v>59</v>
      </c>
      <c r="R16" s="106" t="s">
        <v>60</v>
      </c>
      <c r="S16" s="105" t="s">
        <v>59</v>
      </c>
    </row>
    <row r="17" spans="1:24" ht="15" customHeight="1">
      <c r="C17" s="62"/>
      <c r="H17" s="62"/>
      <c r="I17" s="62"/>
      <c r="J17" s="62"/>
      <c r="K17" s="62"/>
      <c r="L17" s="62"/>
      <c r="M17" s="62"/>
      <c r="N17" s="62"/>
      <c r="O17" s="62"/>
      <c r="P17" s="109"/>
      <c r="R17" s="106"/>
      <c r="T17" s="103"/>
    </row>
    <row r="18" spans="1:24" s="52" customFormat="1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109"/>
      <c r="V18"/>
      <c r="W18"/>
      <c r="X18"/>
    </row>
    <row r="19" spans="1:24" s="52" customFormat="1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109"/>
      <c r="V19"/>
      <c r="W19"/>
      <c r="X19"/>
    </row>
    <row r="20" spans="1:24" s="52" customFormat="1"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109"/>
      <c r="V20"/>
      <c r="W20"/>
      <c r="X20"/>
    </row>
    <row r="21" spans="1:24" s="52" customFormat="1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109"/>
      <c r="V21"/>
      <c r="W21"/>
      <c r="X21"/>
    </row>
    <row r="22" spans="1:24" s="52" customFormat="1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109"/>
      <c r="V22"/>
      <c r="W22"/>
      <c r="X22"/>
    </row>
    <row r="23" spans="1:24" s="52" customFormat="1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109"/>
      <c r="V23"/>
      <c r="W23"/>
      <c r="X23"/>
    </row>
    <row r="24" spans="1:24" s="52" customFormat="1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109"/>
      <c r="V24"/>
      <c r="W24"/>
      <c r="X24"/>
    </row>
    <row r="25" spans="1:24" s="52" customFormat="1"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109"/>
      <c r="V25"/>
      <c r="W25"/>
      <c r="X25"/>
    </row>
    <row r="26" spans="1:24" s="52" customFormat="1"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109"/>
      <c r="V26"/>
      <c r="W26"/>
      <c r="X26"/>
    </row>
    <row r="27" spans="1:24" s="52" customFormat="1"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109"/>
      <c r="V27"/>
      <c r="W27"/>
      <c r="X27"/>
    </row>
    <row r="28" spans="1:24" s="52" customForma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109"/>
      <c r="V28"/>
      <c r="W28"/>
      <c r="X28"/>
    </row>
    <row r="29" spans="1:24" s="52" customFormat="1">
      <c r="A29" s="62"/>
      <c r="B29" s="62">
        <v>7627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109"/>
      <c r="V29"/>
      <c r="W29"/>
      <c r="X29"/>
    </row>
    <row r="30" spans="1:24" s="52" customForma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109"/>
      <c r="V30"/>
      <c r="W30"/>
      <c r="X30"/>
    </row>
    <row r="31" spans="1:24" s="52" customForma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109"/>
      <c r="V31"/>
      <c r="W31"/>
      <c r="X31"/>
    </row>
  </sheetData>
  <sheetProtection selectLockedCells="1"/>
  <pageMargins left="0.59055118110236227" right="0.04" top="1.0629921259842521" bottom="0.74803149606299213" header="0.31496062992125984" footer="0.31496062992125984"/>
  <pageSetup paperSize="9" scale="65" orientation="landscape" r:id="rId1"/>
  <headerFooter>
    <oddHeader>&amp;C&amp;"Arial,Normal"&amp;20U51-2013- Cas1</oddHeader>
  </headerFooter>
  <drawing r:id="rId2"/>
  <legacyDrawing r:id="rId3"/>
  <controls>
    <control shapeId="3078" r:id="rId4" name="ScrollBar7"/>
    <control shapeId="3077" r:id="rId5" name="ScrollBar6"/>
    <control shapeId="3076" r:id="rId6" name="ScrollBar5"/>
    <control shapeId="3075" r:id="rId7" name="ScrollBar4"/>
    <control shapeId="3074" r:id="rId8" name="ScrollBar3"/>
    <control shapeId="3073" r:id="rId9" name="ScrollBar2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"/>
  <dimension ref="A1:N30"/>
  <sheetViews>
    <sheetView showGridLines="0" showRowColHeaders="0" topLeftCell="A3" zoomScaleNormal="100" workbookViewId="0">
      <selection activeCell="C12" sqref="C12"/>
    </sheetView>
  </sheetViews>
  <sheetFormatPr baseColWidth="10" defaultRowHeight="15"/>
  <cols>
    <col min="1" max="1" width="8.140625" customWidth="1"/>
    <col min="3" max="3" width="6.5703125" customWidth="1"/>
    <col min="4" max="4" width="10" customWidth="1"/>
    <col min="5" max="5" width="7.28515625" customWidth="1"/>
    <col min="6" max="6" width="9.5703125" customWidth="1"/>
    <col min="7" max="7" width="6.85546875" customWidth="1"/>
    <col min="9" max="9" width="6.5703125" style="10" customWidth="1"/>
    <col min="10" max="10" width="14" customWidth="1"/>
    <col min="11" max="11" width="5.85546875" customWidth="1"/>
    <col min="12" max="12" width="6.85546875" customWidth="1"/>
  </cols>
  <sheetData>
    <row r="1" spans="1:14" s="8" customFormat="1" ht="30">
      <c r="A1" s="7" t="s">
        <v>26</v>
      </c>
      <c r="B1" s="7" t="s">
        <v>41</v>
      </c>
      <c r="C1" s="7"/>
      <c r="D1" s="7" t="s">
        <v>42</v>
      </c>
      <c r="E1" s="7"/>
      <c r="F1" s="7" t="s">
        <v>0</v>
      </c>
      <c r="G1" s="7" t="s">
        <v>43</v>
      </c>
      <c r="H1" s="7" t="s">
        <v>39</v>
      </c>
      <c r="I1" s="9"/>
      <c r="J1" s="7" t="s">
        <v>40</v>
      </c>
    </row>
    <row r="2" spans="1:14" ht="18.75">
      <c r="A2" s="11">
        <v>1</v>
      </c>
      <c r="B2" s="3" t="s">
        <v>3</v>
      </c>
      <c r="C2" s="17">
        <v>50</v>
      </c>
      <c r="D2" s="3" t="s">
        <v>4</v>
      </c>
      <c r="E2" s="19">
        <v>80</v>
      </c>
      <c r="F2" s="21">
        <f>((E2-C2)^2+(E3-C3)^2)^0.5</f>
        <v>31.622776601683793</v>
      </c>
      <c r="G2" s="24">
        <v>6</v>
      </c>
      <c r="H2" s="6" t="s">
        <v>1</v>
      </c>
      <c r="I2" s="21">
        <f t="shared" ref="I2:I13" si="0">(E2-C2)/2+C2</f>
        <v>65</v>
      </c>
      <c r="J2" s="22" t="s">
        <v>37</v>
      </c>
      <c r="K2" s="23">
        <f>IF((F2*G2+F4*G4+F6*G6+F8*G8+F10*G10+F12*G12)=0,"",(F2*G2*I2+F4*G4*I4+F6*G6*I6+F8*G8*I8+F10*G10*I10+F12*G12*I12)/(F2*G2+F4*G4+F6*G6+F8*G8+F10*G10+F12*G12))</f>
        <v>81.666666666666657</v>
      </c>
      <c r="L2" s="23">
        <f>IF((F2*G2+F4*G4+F6*G6+F8*G8+F10*G10+F12*G12)=0,"",(F2*G2*I2+F4*G4*I4+F6*G6*I6+F8*G8*I8+F10*G10*I10+F12*G12*I12)/(F2*G2+F4*G4+F6*G6+F8*G8+F10*G10+F12*G12))</f>
        <v>81.666666666666657</v>
      </c>
      <c r="M2" s="1"/>
      <c r="N2" s="1"/>
    </row>
    <row r="3" spans="1:14" ht="18.75">
      <c r="A3" s="2"/>
      <c r="B3" s="4" t="s">
        <v>5</v>
      </c>
      <c r="C3" s="18">
        <v>20</v>
      </c>
      <c r="D3" s="4" t="s">
        <v>6</v>
      </c>
      <c r="E3" s="20">
        <v>30</v>
      </c>
      <c r="F3" s="21"/>
      <c r="G3" s="6"/>
      <c r="H3" s="6" t="s">
        <v>27</v>
      </c>
      <c r="I3" s="21">
        <f t="shared" si="0"/>
        <v>25</v>
      </c>
      <c r="J3" s="6" t="s">
        <v>38</v>
      </c>
      <c r="K3" s="21">
        <v>0</v>
      </c>
      <c r="L3" s="21">
        <f>IF((F2*G2+F4*G4+F6*G6+F8*G8+F10*G10+F12*G12)=0,"",(F2*G2*I3+F4*G4*I5+F6*G6*I7+F8*G8*I9+F10*G10*I11+F12*G12*I13)/(F2*G2+F4*G4+F6*G6+F8*G8+F10*G10+F12*G12))</f>
        <v>-18.333333333333329</v>
      </c>
      <c r="M3" s="1"/>
      <c r="N3" s="1"/>
    </row>
    <row r="4" spans="1:14">
      <c r="A4" s="13">
        <v>2</v>
      </c>
      <c r="B4" s="3" t="s">
        <v>7</v>
      </c>
      <c r="C4" s="17">
        <v>60</v>
      </c>
      <c r="D4" s="3" t="s">
        <v>8</v>
      </c>
      <c r="E4" s="19">
        <v>120</v>
      </c>
      <c r="F4" s="21">
        <f>((E4-C4)^2+(E5-C5)^2)^0.5</f>
        <v>63.245553203367585</v>
      </c>
      <c r="G4" s="24">
        <v>6</v>
      </c>
      <c r="H4" s="6" t="s">
        <v>2</v>
      </c>
      <c r="I4" s="21">
        <f t="shared" si="0"/>
        <v>90</v>
      </c>
      <c r="K4" s="1"/>
      <c r="L4" s="1"/>
      <c r="M4" s="1"/>
      <c r="N4" s="1"/>
    </row>
    <row r="5" spans="1:14">
      <c r="A5" s="2"/>
      <c r="B5" s="4" t="s">
        <v>9</v>
      </c>
      <c r="C5" s="18">
        <v>-30</v>
      </c>
      <c r="D5" s="4" t="s">
        <v>6</v>
      </c>
      <c r="E5" s="20">
        <v>-50</v>
      </c>
      <c r="F5" s="21"/>
      <c r="G5" s="6"/>
      <c r="H5" s="6" t="s">
        <v>28</v>
      </c>
      <c r="I5" s="21">
        <f t="shared" si="0"/>
        <v>-40</v>
      </c>
      <c r="K5" s="1"/>
      <c r="L5" s="1"/>
      <c r="M5" s="1"/>
      <c r="N5" s="1"/>
    </row>
    <row r="6" spans="1:14">
      <c r="A6" s="15">
        <v>3</v>
      </c>
      <c r="B6" s="3" t="s">
        <v>11</v>
      </c>
      <c r="C6" s="17"/>
      <c r="D6" s="3" t="s">
        <v>12</v>
      </c>
      <c r="E6" s="19"/>
      <c r="F6" s="21">
        <f>((E6-C6)^2+(E7-C7)^2)^0.5</f>
        <v>0</v>
      </c>
      <c r="G6" s="24"/>
      <c r="H6" s="6" t="s">
        <v>29</v>
      </c>
      <c r="I6" s="21">
        <f t="shared" si="0"/>
        <v>0</v>
      </c>
      <c r="K6" s="1"/>
      <c r="L6" s="1"/>
      <c r="M6" s="1"/>
      <c r="N6" s="1"/>
    </row>
    <row r="7" spans="1:14">
      <c r="A7" s="2"/>
      <c r="B7" s="4" t="s">
        <v>13</v>
      </c>
      <c r="C7" s="18"/>
      <c r="D7" s="4" t="s">
        <v>10</v>
      </c>
      <c r="E7" s="20"/>
      <c r="F7" s="21"/>
      <c r="G7" s="6"/>
      <c r="H7" s="6" t="s">
        <v>30</v>
      </c>
      <c r="I7" s="21">
        <f t="shared" si="0"/>
        <v>0</v>
      </c>
      <c r="K7" s="1"/>
      <c r="L7" s="1"/>
      <c r="M7" s="1"/>
      <c r="N7" s="1"/>
    </row>
    <row r="8" spans="1:14">
      <c r="A8" s="16">
        <v>4</v>
      </c>
      <c r="B8" s="3" t="s">
        <v>15</v>
      </c>
      <c r="C8" s="17"/>
      <c r="D8" s="3" t="s">
        <v>16</v>
      </c>
      <c r="E8" s="19"/>
      <c r="F8" s="21">
        <f>((E8-C8)^2+(E9-C9)^2)^0.5</f>
        <v>0</v>
      </c>
      <c r="G8" s="24"/>
      <c r="H8" s="6" t="s">
        <v>31</v>
      </c>
      <c r="I8" s="21">
        <f t="shared" si="0"/>
        <v>0</v>
      </c>
      <c r="K8" s="1"/>
      <c r="L8" s="1"/>
      <c r="M8" s="1"/>
      <c r="N8" s="1"/>
    </row>
    <row r="9" spans="1:14">
      <c r="A9" s="2"/>
      <c r="B9" s="4" t="s">
        <v>17</v>
      </c>
      <c r="C9" s="18"/>
      <c r="D9" s="4" t="s">
        <v>14</v>
      </c>
      <c r="E9" s="20"/>
      <c r="F9" s="21"/>
      <c r="G9" s="6"/>
      <c r="H9" s="6" t="s">
        <v>32</v>
      </c>
      <c r="I9" s="21">
        <f t="shared" si="0"/>
        <v>0</v>
      </c>
      <c r="K9" s="1"/>
      <c r="L9" s="1"/>
      <c r="M9" s="1"/>
      <c r="N9" s="1"/>
    </row>
    <row r="10" spans="1:14">
      <c r="A10" s="12">
        <v>5</v>
      </c>
      <c r="B10" s="3" t="s">
        <v>19</v>
      </c>
      <c r="C10" s="17"/>
      <c r="D10" s="3" t="s">
        <v>20</v>
      </c>
      <c r="E10" s="19"/>
      <c r="F10" s="21">
        <f>((E10-C10)^2+(E11-C11)^2)^0.5</f>
        <v>0</v>
      </c>
      <c r="G10" s="24"/>
      <c r="H10" s="6" t="s">
        <v>33</v>
      </c>
      <c r="I10" s="21">
        <f t="shared" si="0"/>
        <v>0</v>
      </c>
      <c r="K10" s="1"/>
      <c r="L10" s="1"/>
      <c r="M10" s="1"/>
      <c r="N10" s="1"/>
    </row>
    <row r="11" spans="1:14">
      <c r="A11" s="2"/>
      <c r="B11" s="4" t="s">
        <v>21</v>
      </c>
      <c r="C11" s="18"/>
      <c r="D11" s="4" t="s">
        <v>18</v>
      </c>
      <c r="E11" s="20"/>
      <c r="F11" s="21"/>
      <c r="G11" s="6"/>
      <c r="H11" s="6" t="s">
        <v>34</v>
      </c>
      <c r="I11" s="21">
        <f t="shared" si="0"/>
        <v>0</v>
      </c>
      <c r="K11" s="1"/>
      <c r="L11" s="1"/>
      <c r="M11" s="1"/>
      <c r="N11" s="1"/>
    </row>
    <row r="12" spans="1:14">
      <c r="A12" s="14">
        <v>6</v>
      </c>
      <c r="B12" s="3" t="s">
        <v>23</v>
      </c>
      <c r="C12" s="17"/>
      <c r="D12" s="3" t="s">
        <v>24</v>
      </c>
      <c r="E12" s="19"/>
      <c r="F12" s="21">
        <f>((E12-C12)^2+(E13-C13)^2)^0.5</f>
        <v>0</v>
      </c>
      <c r="G12" s="24"/>
      <c r="H12" s="6" t="s">
        <v>35</v>
      </c>
      <c r="I12" s="21">
        <f t="shared" si="0"/>
        <v>0</v>
      </c>
      <c r="K12" s="1"/>
      <c r="L12" s="1"/>
      <c r="M12" s="1"/>
      <c r="N12" s="1"/>
    </row>
    <row r="13" spans="1:14">
      <c r="A13" s="2"/>
      <c r="B13" s="4" t="s">
        <v>25</v>
      </c>
      <c r="C13" s="18"/>
      <c r="D13" s="4" t="s">
        <v>22</v>
      </c>
      <c r="E13" s="20"/>
      <c r="F13" s="21"/>
      <c r="G13" s="6"/>
      <c r="H13" s="6" t="s">
        <v>36</v>
      </c>
      <c r="I13" s="21">
        <f t="shared" si="0"/>
        <v>0</v>
      </c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5"/>
      <c r="J14" s="1"/>
      <c r="K14" s="1"/>
      <c r="L14" s="1"/>
      <c r="M14" s="1"/>
      <c r="N14" s="1"/>
    </row>
    <row r="15" spans="1:14">
      <c r="G15" s="1"/>
      <c r="H15" s="1"/>
      <c r="I15" s="5"/>
      <c r="J15" s="1"/>
      <c r="K15" s="1"/>
      <c r="L15" s="1"/>
      <c r="M15" s="1"/>
      <c r="N15" s="1"/>
    </row>
    <row r="16" spans="1:14">
      <c r="C16" s="1"/>
      <c r="G16" s="1"/>
      <c r="H16" s="1"/>
      <c r="I16" s="5"/>
      <c r="J16" s="1"/>
      <c r="K16" s="1"/>
      <c r="L16" s="1"/>
      <c r="M16" s="1"/>
      <c r="N16" s="1"/>
    </row>
    <row r="17" spans="1:14">
      <c r="C17" s="1"/>
      <c r="D17" s="1"/>
      <c r="E17" s="1"/>
      <c r="F17" s="1"/>
      <c r="G17" s="1"/>
      <c r="H17" s="1"/>
      <c r="I17" s="5"/>
      <c r="J17" s="1"/>
      <c r="K17" s="1"/>
      <c r="L17" s="1"/>
      <c r="M17" s="1"/>
      <c r="N17" s="1"/>
    </row>
    <row r="18" spans="1:14">
      <c r="C18" s="1"/>
      <c r="D18" s="1"/>
      <c r="E18" s="1"/>
      <c r="F18" s="1"/>
      <c r="G18" s="1"/>
      <c r="H18" s="1"/>
      <c r="I18" s="5"/>
      <c r="J18" s="1"/>
      <c r="K18" s="1"/>
      <c r="L18" s="1"/>
      <c r="M18" s="1"/>
      <c r="N18" s="1"/>
    </row>
    <row r="19" spans="1:14">
      <c r="C19" s="1"/>
      <c r="D19" s="1"/>
      <c r="E19" s="1"/>
      <c r="F19" s="1"/>
      <c r="G19" s="1"/>
      <c r="H19" s="1"/>
      <c r="I19" s="5"/>
      <c r="J19" s="1"/>
      <c r="K19" s="1"/>
      <c r="L19" s="1"/>
      <c r="M19" s="1"/>
      <c r="N19" s="1"/>
    </row>
    <row r="20" spans="1:14">
      <c r="C20" s="1"/>
      <c r="D20" s="1"/>
      <c r="E20" s="1"/>
      <c r="F20" s="1"/>
      <c r="G20" s="1"/>
      <c r="H20" s="1"/>
      <c r="I20" s="5"/>
      <c r="J20" s="1"/>
      <c r="K20" s="1"/>
      <c r="L20" s="1"/>
      <c r="M20" s="1"/>
      <c r="N20" s="1"/>
    </row>
    <row r="21" spans="1:14">
      <c r="C21" s="1"/>
      <c r="D21" s="1"/>
      <c r="E21" s="1"/>
      <c r="F21" s="1"/>
      <c r="G21" s="1"/>
      <c r="H21" s="1"/>
      <c r="I21" s="5"/>
      <c r="J21" s="1"/>
      <c r="K21" s="1"/>
      <c r="L21" s="1"/>
      <c r="M21" s="1"/>
      <c r="N21" s="1"/>
    </row>
    <row r="22" spans="1:14">
      <c r="C22" s="1"/>
      <c r="D22" s="1"/>
      <c r="E22" s="1"/>
      <c r="F22" s="1"/>
      <c r="G22" s="1"/>
      <c r="H22" s="1"/>
      <c r="I22" s="5"/>
      <c r="J22" s="1"/>
      <c r="K22" s="1"/>
      <c r="L22" s="1"/>
      <c r="M22" s="1"/>
      <c r="N22" s="1"/>
    </row>
    <row r="23" spans="1:14">
      <c r="C23" s="1"/>
      <c r="D23" s="1"/>
      <c r="E23" s="1"/>
      <c r="F23" s="1"/>
      <c r="G23" s="1"/>
      <c r="H23" s="1"/>
      <c r="I23" s="5"/>
      <c r="J23" s="1"/>
      <c r="K23" s="1"/>
      <c r="L23" s="1"/>
      <c r="M23" s="1"/>
      <c r="N23" s="1"/>
    </row>
    <row r="24" spans="1:14">
      <c r="C24" s="1"/>
      <c r="D24" s="1"/>
      <c r="E24" s="1"/>
      <c r="F24" s="1"/>
      <c r="G24" s="1"/>
      <c r="H24" s="1"/>
      <c r="I24" s="5"/>
      <c r="J24" s="1"/>
      <c r="K24" s="1"/>
      <c r="L24" s="1"/>
      <c r="M24" s="1"/>
      <c r="N24" s="1"/>
    </row>
    <row r="25" spans="1:14">
      <c r="C25" s="1"/>
      <c r="D25" s="1"/>
      <c r="E25" s="1"/>
      <c r="F25" s="1"/>
      <c r="G25" s="1"/>
      <c r="H25" s="1"/>
      <c r="I25" s="5"/>
      <c r="J25" s="1"/>
      <c r="K25" s="1"/>
      <c r="L25" s="1"/>
      <c r="M25" s="1"/>
      <c r="N25" s="1"/>
    </row>
    <row r="26" spans="1:14">
      <c r="C26" s="1"/>
      <c r="D26" s="1"/>
      <c r="E26" s="1"/>
      <c r="F26" s="1"/>
      <c r="G26" s="1"/>
      <c r="H26" s="1"/>
      <c r="I26" s="5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5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5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5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5"/>
      <c r="J30" s="1"/>
      <c r="K30" s="1"/>
      <c r="L30" s="1"/>
      <c r="M30" s="1"/>
      <c r="N30" s="1"/>
    </row>
  </sheetData>
  <sheetProtection selectLockedCells="1"/>
  <pageMargins left="0.25" right="0.12" top="1.1417322834645669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U52_2013</vt:lpstr>
      <vt:lpstr>6 cordons</vt:lpstr>
      <vt:lpstr>Symétrie</vt:lpstr>
      <vt:lpstr>Réflexion</vt:lpstr>
      <vt:lpstr>'6 cordons'!Zone_d_impression</vt:lpstr>
      <vt:lpstr>Symétrie!Zone_d_impression</vt:lpstr>
      <vt:lpstr>U52_2013!Zone_d_impression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2015-05-06T08:52:01Z</cp:lastPrinted>
  <dcterms:created xsi:type="dcterms:W3CDTF">2015-05-05T14:16:07Z</dcterms:created>
  <dcterms:modified xsi:type="dcterms:W3CDTF">2016-09-07T20:26:51Z</dcterms:modified>
</cp:coreProperties>
</file>